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Ex1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2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3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4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5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6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Ex7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8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9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10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Posts\09-01 RootCon Tournament Stats\"/>
    </mc:Choice>
  </mc:AlternateContent>
  <xr:revisionPtr revIDLastSave="0" documentId="13_ncr:1_{52B9EBF7-21E1-466A-A47E-E6F5243D9EB0}" xr6:coauthVersionLast="47" xr6:coauthVersionMax="47" xr10:uidLastSave="{00000000-0000-0000-0000-000000000000}"/>
  <bookViews>
    <workbookView xWindow="105" yWindow="135" windowWidth="28800" windowHeight="15345" tabRatio="739" xr2:uid="{3288AAAE-A5E9-4354-A562-9AB12ADB202C}"/>
  </bookViews>
  <sheets>
    <sheet name="Game Data" sheetId="1" r:id="rId1"/>
    <sheet name="Round by Round" sheetId="51" state="hidden" r:id="rId2"/>
    <sheet name="Totals" sheetId="6" state="hidden" r:id="rId3"/>
    <sheet name="Final Scores" sheetId="47" state="hidden" r:id="rId4"/>
    <sheet name="To Graph" sheetId="50" state="hidden" r:id="rId5"/>
    <sheet name="DBF" sheetId="28" r:id="rId6"/>
    <sheet name="D" sheetId="29" r:id="rId7"/>
    <sheet name="CF" sheetId="31" r:id="rId8"/>
    <sheet name="UF" sheetId="32" r:id="rId9"/>
    <sheet name="Win" sheetId="35" r:id="rId10"/>
    <sheet name="WR" sheetId="30" r:id="rId11"/>
    <sheet name="Seat" sheetId="36" r:id="rId12"/>
    <sheet name="Map" sheetId="38" r:id="rId13"/>
    <sheet name="SVC" sheetId="37" r:id="rId14"/>
    <sheet name="MVC" sheetId="39" r:id="rId15"/>
    <sheet name="MVU" sheetId="40" r:id="rId16"/>
    <sheet name="Scores" sheetId="42" r:id="rId17"/>
    <sheet name="Tables" sheetId="45" r:id="rId18"/>
    <sheet name="Faction Scorecard" sheetId="46" r:id="rId19"/>
  </sheets>
  <definedNames>
    <definedName name="_xlchart.v1.0" hidden="1">Totals!$U$3:$U$13</definedName>
    <definedName name="_xlchart.v1.1" hidden="1">Totals!$V$3:$V$13</definedName>
    <definedName name="_xlchart.v1.10" hidden="1">Totals!$AA$3:$AA$13</definedName>
    <definedName name="_xlchart.v1.11" hidden="1">Totals!$U$3:$U$13</definedName>
    <definedName name="_xlchart.v1.12" hidden="1">Totals!$U$3:$U$13</definedName>
    <definedName name="_xlchart.v1.13" hidden="1">Totals!$Y$3:$Y$13</definedName>
    <definedName name="_xlchart.v1.14" hidden="1">Totals!$AB$3:$AB$13</definedName>
    <definedName name="_xlchart.v1.15" hidden="1">Totals!$U$3:$U$13</definedName>
    <definedName name="_xlchart.v1.16" hidden="1">Totals!$AC$3:$AC$13</definedName>
    <definedName name="_xlchart.v1.17" hidden="1">Totals!$U$3:$U$13</definedName>
    <definedName name="_xlchart.v1.18" hidden="1">Totals!$AD$3:$AD$13</definedName>
    <definedName name="_xlchart.v1.19" hidden="1">Totals!$U$3:$U$13</definedName>
    <definedName name="_xlchart.v1.2" hidden="1">Totals!$U$3:$U$13</definedName>
    <definedName name="_xlchart.v1.3" hidden="1">Totals!$W$3:$W$13</definedName>
    <definedName name="_xlchart.v1.4" hidden="1">Totals!$U$3:$U$13</definedName>
    <definedName name="_xlchart.v1.5" hidden="1">Totals!$X$3:$X$13</definedName>
    <definedName name="_xlchart.v1.6" hidden="1">Totals!$U$3:$U$13</definedName>
    <definedName name="_xlchart.v1.7" hidden="1">Totals!$Z$3:$Z$13</definedName>
    <definedName name="_xlchart.v1.8" hidden="1">Totals!$AE$3:$AE$13</definedName>
    <definedName name="_xlchart.v1.9" hidden="1">Totals!$U$3:$U$13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5" l="1"/>
  <c r="F14" i="45"/>
  <c r="G15" i="45"/>
  <c r="G16" i="45"/>
  <c r="G17" i="45"/>
  <c r="G18" i="45"/>
  <c r="G19" i="45"/>
  <c r="G20" i="45"/>
  <c r="G21" i="45"/>
  <c r="G22" i="45"/>
  <c r="F15" i="45"/>
  <c r="F16" i="45"/>
  <c r="F17" i="45"/>
  <c r="F18" i="45"/>
  <c r="F19" i="45"/>
  <c r="F20" i="45"/>
  <c r="F21" i="45"/>
  <c r="F22" i="45"/>
  <c r="D2" i="51"/>
  <c r="F10" i="51" s="1"/>
  <c r="Y16" i="47"/>
  <c r="V4" i="1"/>
  <c r="V5" i="1"/>
  <c r="V3" i="1"/>
  <c r="AE25" i="6"/>
  <c r="AD25" i="6"/>
  <c r="AC25" i="6"/>
  <c r="AB25" i="6"/>
  <c r="AA25" i="6"/>
  <c r="Z25" i="6"/>
  <c r="Y25" i="6"/>
  <c r="X25" i="6"/>
  <c r="W25" i="6"/>
  <c r="V25" i="6"/>
  <c r="AE24" i="6"/>
  <c r="AD24" i="6"/>
  <c r="AC24" i="6"/>
  <c r="AB24" i="6"/>
  <c r="AA24" i="6"/>
  <c r="Z24" i="6"/>
  <c r="Y24" i="6"/>
  <c r="X24" i="6"/>
  <c r="W24" i="6"/>
  <c r="V24" i="6"/>
  <c r="AE23" i="6"/>
  <c r="AD23" i="6"/>
  <c r="AC23" i="6"/>
  <c r="AB23" i="6"/>
  <c r="AA23" i="6"/>
  <c r="Z23" i="6"/>
  <c r="Y23" i="6"/>
  <c r="X23" i="6"/>
  <c r="W23" i="6"/>
  <c r="V23" i="6"/>
  <c r="AE22" i="6"/>
  <c r="AD22" i="6"/>
  <c r="AC22" i="6"/>
  <c r="AB22" i="6"/>
  <c r="AA22" i="6"/>
  <c r="Z22" i="6"/>
  <c r="Y22" i="6"/>
  <c r="X22" i="6"/>
  <c r="W22" i="6"/>
  <c r="V22" i="6"/>
  <c r="AE21" i="6"/>
  <c r="AD9" i="45" s="1"/>
  <c r="AE9" i="45" s="1"/>
  <c r="AD21" i="6"/>
  <c r="AA9" i="45" s="1"/>
  <c r="AB9" i="45" s="1"/>
  <c r="AC21" i="6"/>
  <c r="X9" i="45" s="1"/>
  <c r="Y9" i="45" s="1"/>
  <c r="AB21" i="6"/>
  <c r="U9" i="45" s="1"/>
  <c r="V9" i="45" s="1"/>
  <c r="AA21" i="6"/>
  <c r="Z21" i="6"/>
  <c r="Y21" i="6"/>
  <c r="X21" i="6"/>
  <c r="W21" i="6"/>
  <c r="V21" i="6"/>
  <c r="AE20" i="6"/>
  <c r="AD20" i="6"/>
  <c r="AC20" i="6"/>
  <c r="AB20" i="6"/>
  <c r="AA20" i="6"/>
  <c r="Z20" i="6"/>
  <c r="Y20" i="6"/>
  <c r="X20" i="6"/>
  <c r="W20" i="6"/>
  <c r="V20" i="6"/>
  <c r="AE19" i="6"/>
  <c r="AD19" i="6"/>
  <c r="AC19" i="6"/>
  <c r="AB19" i="6"/>
  <c r="AA19" i="6"/>
  <c r="Z19" i="6"/>
  <c r="Y19" i="6"/>
  <c r="X19" i="6"/>
  <c r="W19" i="6"/>
  <c r="V19" i="6"/>
  <c r="AE18" i="6"/>
  <c r="AD18" i="6"/>
  <c r="AC18" i="6"/>
  <c r="AB18" i="6"/>
  <c r="AA18" i="6"/>
  <c r="Z18" i="6"/>
  <c r="Y18" i="6"/>
  <c r="X18" i="6"/>
  <c r="W18" i="6"/>
  <c r="V18" i="6"/>
  <c r="AE17" i="6"/>
  <c r="AD17" i="6"/>
  <c r="AC17" i="6"/>
  <c r="AB17" i="6"/>
  <c r="AA17" i="6"/>
  <c r="Z17" i="6"/>
  <c r="Y17" i="6"/>
  <c r="X17" i="6"/>
  <c r="W17" i="6"/>
  <c r="V17" i="6"/>
  <c r="AE16" i="6"/>
  <c r="AD16" i="6"/>
  <c r="AC16" i="6"/>
  <c r="AB16" i="6"/>
  <c r="AA16" i="6"/>
  <c r="Z16" i="6"/>
  <c r="Y16" i="6"/>
  <c r="X16" i="6"/>
  <c r="W16" i="6"/>
  <c r="V16" i="6"/>
  <c r="D69" i="6"/>
  <c r="E69" i="6"/>
  <c r="F69" i="6"/>
  <c r="G69" i="6"/>
  <c r="H69" i="6"/>
  <c r="D70" i="6"/>
  <c r="E70" i="6"/>
  <c r="F70" i="6"/>
  <c r="G70" i="6"/>
  <c r="H70" i="6"/>
  <c r="D71" i="6"/>
  <c r="E71" i="6"/>
  <c r="F71" i="6"/>
  <c r="G71" i="6"/>
  <c r="H71" i="6"/>
  <c r="D72" i="6"/>
  <c r="E72" i="6"/>
  <c r="F72" i="6"/>
  <c r="G72" i="6"/>
  <c r="H72" i="6"/>
  <c r="C72" i="6"/>
  <c r="C71" i="6"/>
  <c r="C70" i="6"/>
  <c r="C69" i="6"/>
  <c r="D63" i="6"/>
  <c r="E63" i="6"/>
  <c r="F63" i="6"/>
  <c r="G63" i="6"/>
  <c r="D64" i="6"/>
  <c r="E64" i="6"/>
  <c r="F64" i="6"/>
  <c r="G64" i="6"/>
  <c r="D65" i="6"/>
  <c r="E65" i="6"/>
  <c r="F65" i="6"/>
  <c r="G65" i="6"/>
  <c r="D66" i="6"/>
  <c r="E66" i="6"/>
  <c r="F66" i="6"/>
  <c r="G66" i="6"/>
  <c r="C64" i="6"/>
  <c r="C65" i="6"/>
  <c r="C66" i="6"/>
  <c r="C63" i="6"/>
  <c r="D52" i="6"/>
  <c r="E52" i="6"/>
  <c r="F52" i="6"/>
  <c r="G52" i="6"/>
  <c r="H52" i="6"/>
  <c r="D53" i="6"/>
  <c r="E53" i="6"/>
  <c r="F53" i="6"/>
  <c r="G53" i="6"/>
  <c r="H53" i="6"/>
  <c r="D54" i="6"/>
  <c r="E54" i="6"/>
  <c r="F54" i="6"/>
  <c r="G54" i="6"/>
  <c r="H54" i="6"/>
  <c r="D55" i="6"/>
  <c r="E55" i="6"/>
  <c r="F55" i="6"/>
  <c r="G55" i="6"/>
  <c r="H55" i="6"/>
  <c r="D56" i="6"/>
  <c r="E56" i="6"/>
  <c r="F56" i="6"/>
  <c r="G56" i="6"/>
  <c r="H56" i="6"/>
  <c r="D57" i="6"/>
  <c r="E57" i="6"/>
  <c r="F57" i="6"/>
  <c r="G57" i="6"/>
  <c r="H57" i="6"/>
  <c r="D58" i="6"/>
  <c r="E58" i="6"/>
  <c r="F58" i="6"/>
  <c r="G58" i="6"/>
  <c r="H58" i="6"/>
  <c r="D59" i="6"/>
  <c r="E59" i="6"/>
  <c r="F59" i="6"/>
  <c r="G59" i="6"/>
  <c r="H59" i="6"/>
  <c r="D60" i="6"/>
  <c r="E60" i="6"/>
  <c r="F60" i="6"/>
  <c r="G60" i="6"/>
  <c r="H60" i="6"/>
  <c r="C60" i="6"/>
  <c r="C59" i="6"/>
  <c r="C58" i="6"/>
  <c r="C57" i="6"/>
  <c r="C56" i="6"/>
  <c r="C55" i="6"/>
  <c r="C54" i="6"/>
  <c r="C53" i="6"/>
  <c r="C52" i="6"/>
  <c r="D41" i="6"/>
  <c r="E41" i="6"/>
  <c r="F41" i="6"/>
  <c r="G41" i="6"/>
  <c r="D42" i="6"/>
  <c r="E42" i="6"/>
  <c r="F42" i="6"/>
  <c r="G42" i="6"/>
  <c r="D43" i="6"/>
  <c r="E43" i="6"/>
  <c r="F43" i="6"/>
  <c r="G43" i="6"/>
  <c r="D44" i="6"/>
  <c r="E44" i="6"/>
  <c r="F44" i="6"/>
  <c r="G44" i="6"/>
  <c r="D45" i="6"/>
  <c r="E45" i="6"/>
  <c r="F45" i="6"/>
  <c r="G45" i="6"/>
  <c r="D46" i="6"/>
  <c r="E46" i="6"/>
  <c r="F46" i="6"/>
  <c r="G46" i="6"/>
  <c r="D47" i="6"/>
  <c r="E47" i="6"/>
  <c r="F47" i="6"/>
  <c r="G47" i="6"/>
  <c r="D48" i="6"/>
  <c r="E48" i="6"/>
  <c r="F48" i="6"/>
  <c r="G48" i="6"/>
  <c r="D49" i="6"/>
  <c r="E49" i="6"/>
  <c r="F49" i="6"/>
  <c r="G49" i="6"/>
  <c r="C47" i="6"/>
  <c r="C48" i="6"/>
  <c r="C49" i="6"/>
  <c r="C46" i="6"/>
  <c r="C45" i="6"/>
  <c r="C44" i="6"/>
  <c r="C43" i="6"/>
  <c r="C42" i="6"/>
  <c r="C41" i="6"/>
  <c r="C38" i="6"/>
  <c r="C37" i="6"/>
  <c r="C36" i="6"/>
  <c r="C35" i="6"/>
  <c r="C34" i="6"/>
  <c r="C29" i="6"/>
  <c r="C30" i="6"/>
  <c r="C31" i="6"/>
  <c r="C28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E3" i="6"/>
  <c r="D3" i="6"/>
  <c r="C3" i="6"/>
  <c r="S32" i="1"/>
  <c r="S34" i="1"/>
  <c r="S35" i="1"/>
  <c r="S48" i="1"/>
  <c r="S50" i="1"/>
  <c r="S51" i="1"/>
  <c r="S37" i="1"/>
  <c r="S41" i="1"/>
  <c r="S42" i="1"/>
  <c r="S44" i="1"/>
  <c r="S45" i="1"/>
  <c r="S24" i="1"/>
  <c r="S27" i="1"/>
  <c r="S33" i="1"/>
  <c r="S38" i="1"/>
  <c r="S40" i="1"/>
  <c r="S43" i="1"/>
  <c r="S8" i="1"/>
  <c r="S13" i="1"/>
  <c r="S6" i="1"/>
  <c r="S17" i="1"/>
  <c r="S4" i="1"/>
  <c r="S5" i="1"/>
  <c r="S9" i="1"/>
  <c r="S10" i="1"/>
  <c r="S11" i="1"/>
  <c r="S12" i="1"/>
  <c r="S20" i="1"/>
  <c r="S21" i="1"/>
  <c r="S22" i="1"/>
  <c r="S25" i="1"/>
  <c r="S26" i="1"/>
  <c r="S28" i="1"/>
  <c r="S29" i="1"/>
  <c r="S30" i="1"/>
  <c r="S36" i="1"/>
  <c r="S49" i="1"/>
  <c r="F6" i="51" l="1"/>
  <c r="E3" i="51"/>
  <c r="F3" i="51"/>
  <c r="E6" i="51"/>
  <c r="G6" i="51" s="1"/>
  <c r="E11" i="51"/>
  <c r="E12" i="51"/>
  <c r="F12" i="51"/>
  <c r="E4" i="51"/>
  <c r="E5" i="51"/>
  <c r="F5" i="51"/>
  <c r="E7" i="51"/>
  <c r="F7" i="51"/>
  <c r="E8" i="51"/>
  <c r="F8" i="51"/>
  <c r="E9" i="51"/>
  <c r="G9" i="51" s="1"/>
  <c r="F9" i="51"/>
  <c r="E10" i="51"/>
  <c r="G10" i="51" s="1"/>
  <c r="F11" i="51"/>
  <c r="F4" i="51"/>
  <c r="C57" i="46"/>
  <c r="S46" i="1"/>
  <c r="S19" i="1"/>
  <c r="S18" i="1"/>
  <c r="S16" i="1"/>
  <c r="S14" i="1"/>
  <c r="S23" i="1"/>
  <c r="S47" i="1"/>
  <c r="S31" i="1"/>
  <c r="S7" i="1"/>
  <c r="S39" i="1"/>
  <c r="S15" i="1"/>
  <c r="S3" i="1"/>
  <c r="G12" i="51" l="1"/>
  <c r="G3" i="51"/>
  <c r="G11" i="51"/>
  <c r="G5" i="51"/>
  <c r="G4" i="51"/>
  <c r="G8" i="51"/>
  <c r="G7" i="5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" i="1"/>
  <c r="Z52" i="47"/>
  <c r="AA53" i="47"/>
  <c r="AB54" i="47"/>
  <c r="AC55" i="47"/>
  <c r="AD56" i="47"/>
  <c r="AE57" i="47"/>
  <c r="AF58" i="47"/>
  <c r="AG59" i="47"/>
  <c r="AH60" i="47"/>
  <c r="Y51" i="47"/>
  <c r="Z40" i="47"/>
  <c r="AA41" i="47"/>
  <c r="AB42" i="47"/>
  <c r="AC43" i="47"/>
  <c r="AD44" i="47"/>
  <c r="AE45" i="47"/>
  <c r="AF46" i="47"/>
  <c r="AG47" i="47"/>
  <c r="AH48" i="47"/>
  <c r="Y39" i="47"/>
  <c r="Y15" i="47"/>
  <c r="V28" i="6" s="1"/>
  <c r="Z16" i="47"/>
  <c r="W29" i="6" s="1"/>
  <c r="AA17" i="47"/>
  <c r="X30" i="6" s="1"/>
  <c r="AB18" i="47"/>
  <c r="Y31" i="6" s="1"/>
  <c r="AC19" i="47"/>
  <c r="Z32" i="6" s="1"/>
  <c r="AD20" i="47"/>
  <c r="AA33" i="6" s="1"/>
  <c r="AE21" i="47"/>
  <c r="AB34" i="6" s="1"/>
  <c r="AF22" i="47"/>
  <c r="AC35" i="6" s="1"/>
  <c r="AG23" i="47"/>
  <c r="AD36" i="6" s="1"/>
  <c r="AH24" i="47"/>
  <c r="AE37" i="6" s="1"/>
  <c r="Z28" i="47"/>
  <c r="W41" i="6" s="1"/>
  <c r="AA29" i="47"/>
  <c r="X42" i="6" s="1"/>
  <c r="AB30" i="47"/>
  <c r="Y43" i="6" s="1"/>
  <c r="AC31" i="47"/>
  <c r="Z44" i="6" s="1"/>
  <c r="AD32" i="47"/>
  <c r="AA45" i="6" s="1"/>
  <c r="AE33" i="47"/>
  <c r="AB46" i="6" s="1"/>
  <c r="AF34" i="47"/>
  <c r="AC47" i="6" s="1"/>
  <c r="AG35" i="47"/>
  <c r="AD48" i="6" s="1"/>
  <c r="AH36" i="47"/>
  <c r="AE49" i="6" s="1"/>
  <c r="Y27" i="47"/>
  <c r="V40" i="6" s="1"/>
  <c r="W3" i="47"/>
  <c r="W32" i="47"/>
  <c r="W33" i="47"/>
  <c r="W34" i="47"/>
  <c r="W35" i="47"/>
  <c r="W36" i="47"/>
  <c r="W37" i="47"/>
  <c r="W38" i="47"/>
  <c r="W39" i="47"/>
  <c r="W40" i="47"/>
  <c r="W41" i="47"/>
  <c r="W42" i="47"/>
  <c r="W43" i="47"/>
  <c r="W44" i="47"/>
  <c r="W45" i="47"/>
  <c r="W46" i="47"/>
  <c r="W47" i="47"/>
  <c r="W48" i="47"/>
  <c r="W49" i="47"/>
  <c r="W50" i="47"/>
  <c r="W51" i="47"/>
  <c r="W52" i="47"/>
  <c r="W53" i="47"/>
  <c r="W54" i="47"/>
  <c r="W55" i="47"/>
  <c r="W56" i="47"/>
  <c r="W57" i="47"/>
  <c r="W58" i="47"/>
  <c r="W59" i="47"/>
  <c r="W60" i="47"/>
  <c r="W61" i="47"/>
  <c r="W62" i="47"/>
  <c r="W63" i="47"/>
  <c r="W64" i="47"/>
  <c r="W65" i="47"/>
  <c r="W66" i="47"/>
  <c r="W67" i="47"/>
  <c r="W68" i="47"/>
  <c r="W69" i="47"/>
  <c r="W70" i="47"/>
  <c r="W71" i="47"/>
  <c r="W72" i="47"/>
  <c r="W73" i="47"/>
  <c r="W74" i="47"/>
  <c r="W75" i="47"/>
  <c r="W76" i="47"/>
  <c r="W77" i="47"/>
  <c r="W78" i="47"/>
  <c r="W79" i="47"/>
  <c r="W80" i="47"/>
  <c r="W81" i="47"/>
  <c r="W82" i="47"/>
  <c r="W83" i="47"/>
  <c r="W84" i="47"/>
  <c r="W85" i="47"/>
  <c r="W86" i="47"/>
  <c r="W87" i="47"/>
  <c r="W88" i="47"/>
  <c r="W89" i="47"/>
  <c r="W90" i="47"/>
  <c r="W91" i="47"/>
  <c r="W92" i="47"/>
  <c r="W93" i="47"/>
  <c r="W94" i="47"/>
  <c r="W95" i="47"/>
  <c r="W96" i="47"/>
  <c r="W97" i="47"/>
  <c r="W98" i="47"/>
  <c r="W99" i="47"/>
  <c r="W100" i="47"/>
  <c r="W4" i="47"/>
  <c r="W5" i="47"/>
  <c r="W6" i="47"/>
  <c r="W7" i="47"/>
  <c r="W8" i="47"/>
  <c r="W9" i="47"/>
  <c r="W10" i="47"/>
  <c r="W11" i="47"/>
  <c r="W12" i="47"/>
  <c r="W13" i="47"/>
  <c r="W14" i="47"/>
  <c r="W15" i="47"/>
  <c r="W16" i="47"/>
  <c r="W17" i="47"/>
  <c r="W18" i="47"/>
  <c r="W19" i="47"/>
  <c r="W20" i="47"/>
  <c r="W21" i="47"/>
  <c r="W22" i="47"/>
  <c r="W23" i="47"/>
  <c r="W24" i="47"/>
  <c r="W25" i="47"/>
  <c r="W26" i="47"/>
  <c r="W27" i="47"/>
  <c r="W28" i="47"/>
  <c r="W29" i="47"/>
  <c r="W30" i="47"/>
  <c r="W31" i="47"/>
  <c r="U51" i="47"/>
  <c r="U50" i="47"/>
  <c r="T50" i="47" s="1"/>
  <c r="U49" i="47"/>
  <c r="T49" i="47" s="1"/>
  <c r="U48" i="47"/>
  <c r="T48" i="47" s="1"/>
  <c r="U47" i="47"/>
  <c r="U46" i="47"/>
  <c r="U45" i="47"/>
  <c r="T45" i="47" s="1"/>
  <c r="U44" i="47"/>
  <c r="T44" i="47" s="1"/>
  <c r="U43" i="47"/>
  <c r="U42" i="47"/>
  <c r="U41" i="47"/>
  <c r="U40" i="47"/>
  <c r="U39" i="47"/>
  <c r="T39" i="47" s="1"/>
  <c r="U38" i="47"/>
  <c r="U37" i="47"/>
  <c r="U36" i="47"/>
  <c r="U35" i="47"/>
  <c r="U34" i="47"/>
  <c r="U33" i="47"/>
  <c r="U32" i="47"/>
  <c r="T32" i="47" s="1"/>
  <c r="U31" i="47"/>
  <c r="T31" i="47" s="1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4" i="47"/>
  <c r="U13" i="47"/>
  <c r="U12" i="47"/>
  <c r="U11" i="47"/>
  <c r="U10" i="47"/>
  <c r="U9" i="47"/>
  <c r="U8" i="47"/>
  <c r="U7" i="47"/>
  <c r="U6" i="47"/>
  <c r="U5" i="47"/>
  <c r="T5" i="47" s="1"/>
  <c r="U4" i="47"/>
  <c r="T4" i="47" s="1"/>
  <c r="U3" i="47"/>
  <c r="T3" i="47" s="1"/>
  <c r="S51" i="47"/>
  <c r="S50" i="47"/>
  <c r="S49" i="47"/>
  <c r="S48" i="47"/>
  <c r="S47" i="47"/>
  <c r="R47" i="47" s="1"/>
  <c r="S46" i="47"/>
  <c r="S45" i="47"/>
  <c r="S44" i="47"/>
  <c r="R44" i="47" s="1"/>
  <c r="S43" i="47"/>
  <c r="R43" i="47" s="1"/>
  <c r="S42" i="47"/>
  <c r="R42" i="47" s="1"/>
  <c r="S41" i="47"/>
  <c r="S40" i="47"/>
  <c r="S39" i="47"/>
  <c r="R39" i="47" s="1"/>
  <c r="S38" i="47"/>
  <c r="R38" i="47" s="1"/>
  <c r="S37" i="47"/>
  <c r="S36" i="47"/>
  <c r="S35" i="47"/>
  <c r="S34" i="47"/>
  <c r="S33" i="47"/>
  <c r="S32" i="47"/>
  <c r="R32" i="47" s="1"/>
  <c r="S31" i="47"/>
  <c r="S30" i="47"/>
  <c r="R30" i="47" s="1"/>
  <c r="S29" i="47"/>
  <c r="S28" i="47"/>
  <c r="S27" i="47"/>
  <c r="S26" i="47"/>
  <c r="R26" i="47" s="1"/>
  <c r="S25" i="47"/>
  <c r="R25" i="47" s="1"/>
  <c r="S24" i="47"/>
  <c r="S23" i="47"/>
  <c r="S22" i="47"/>
  <c r="S21" i="47"/>
  <c r="S20" i="47"/>
  <c r="S19" i="47"/>
  <c r="S18" i="47"/>
  <c r="S17" i="47"/>
  <c r="S16" i="47"/>
  <c r="S15" i="47"/>
  <c r="R15" i="47" s="1"/>
  <c r="S14" i="47"/>
  <c r="S13" i="47"/>
  <c r="R13" i="47" s="1"/>
  <c r="S12" i="47"/>
  <c r="S11" i="47"/>
  <c r="S10" i="47"/>
  <c r="S9" i="47"/>
  <c r="S8" i="47"/>
  <c r="R8" i="47" s="1"/>
  <c r="S7" i="47"/>
  <c r="R7" i="47" s="1"/>
  <c r="S6" i="47"/>
  <c r="R6" i="47" s="1"/>
  <c r="S5" i="47"/>
  <c r="R5" i="47" s="1"/>
  <c r="S4" i="47"/>
  <c r="S3" i="47"/>
  <c r="R3" i="47" s="1"/>
  <c r="Q51" i="47"/>
  <c r="Q50" i="47"/>
  <c r="Q49" i="47"/>
  <c r="Q48" i="47"/>
  <c r="Q47" i="47"/>
  <c r="Q46" i="47"/>
  <c r="P46" i="47" s="1"/>
  <c r="Q45" i="47"/>
  <c r="Q44" i="47"/>
  <c r="Q43" i="47"/>
  <c r="Q42" i="47"/>
  <c r="P42" i="47" s="1"/>
  <c r="Q41" i="47"/>
  <c r="P41" i="47" s="1"/>
  <c r="Q40" i="47"/>
  <c r="Q39" i="47"/>
  <c r="Q38" i="47"/>
  <c r="Q37" i="47"/>
  <c r="Q36" i="47"/>
  <c r="P36" i="47" s="1"/>
  <c r="Q35" i="47"/>
  <c r="P35" i="47" s="1"/>
  <c r="Q34" i="47"/>
  <c r="P34" i="47" s="1"/>
  <c r="Q33" i="47"/>
  <c r="Q32" i="47"/>
  <c r="Q31" i="47"/>
  <c r="Q30" i="47"/>
  <c r="Q29" i="47"/>
  <c r="Q28" i="47"/>
  <c r="P28" i="47" s="1"/>
  <c r="Q27" i="47"/>
  <c r="P27" i="47" s="1"/>
  <c r="Q26" i="47"/>
  <c r="P26" i="47" s="1"/>
  <c r="Q25" i="47"/>
  <c r="P25" i="47" s="1"/>
  <c r="Q24" i="47"/>
  <c r="Q23" i="47"/>
  <c r="Q22" i="47"/>
  <c r="Q21" i="47"/>
  <c r="Q20" i="47"/>
  <c r="P20" i="47" s="1"/>
  <c r="Q19" i="47"/>
  <c r="Q18" i="47"/>
  <c r="Q17" i="47"/>
  <c r="Q16" i="47"/>
  <c r="Q15" i="47"/>
  <c r="Q14" i="47"/>
  <c r="Q13" i="47"/>
  <c r="P13" i="47" s="1"/>
  <c r="Q12" i="47"/>
  <c r="P12" i="47" s="1"/>
  <c r="Q11" i="47"/>
  <c r="Q10" i="47"/>
  <c r="P10" i="47" s="1"/>
  <c r="Q9" i="47"/>
  <c r="P9" i="47" s="1"/>
  <c r="Q8" i="47"/>
  <c r="Q7" i="47"/>
  <c r="Q6" i="47"/>
  <c r="Q5" i="47"/>
  <c r="P5" i="47" s="1"/>
  <c r="Q4" i="47"/>
  <c r="Q3" i="47"/>
  <c r="P3" i="47" s="1"/>
  <c r="O51" i="47"/>
  <c r="N51" i="47" s="1"/>
  <c r="O50" i="47"/>
  <c r="O49" i="47"/>
  <c r="O48" i="47"/>
  <c r="O47" i="47"/>
  <c r="O46" i="47"/>
  <c r="O45" i="47"/>
  <c r="O44" i="47"/>
  <c r="O43" i="47"/>
  <c r="O42" i="47"/>
  <c r="N42" i="47" s="1"/>
  <c r="O41" i="47"/>
  <c r="O40" i="47"/>
  <c r="O39" i="47"/>
  <c r="O38" i="47"/>
  <c r="O37" i="47"/>
  <c r="O36" i="47"/>
  <c r="O35" i="47"/>
  <c r="O34" i="47"/>
  <c r="O33" i="47"/>
  <c r="N33" i="47" s="1"/>
  <c r="O32" i="47"/>
  <c r="O31" i="47"/>
  <c r="N31" i="47" s="1"/>
  <c r="O30" i="47"/>
  <c r="O29" i="47"/>
  <c r="O28" i="47"/>
  <c r="O27" i="47"/>
  <c r="O26" i="47"/>
  <c r="O25" i="47"/>
  <c r="O24" i="47"/>
  <c r="O23" i="47"/>
  <c r="O22" i="47"/>
  <c r="O21" i="47"/>
  <c r="O20" i="47"/>
  <c r="O19" i="47"/>
  <c r="N19" i="47" s="1"/>
  <c r="O18" i="47"/>
  <c r="N18" i="47" s="1"/>
  <c r="O17" i="47"/>
  <c r="O16" i="47"/>
  <c r="N16" i="47" s="1"/>
  <c r="O15" i="47"/>
  <c r="O14" i="47"/>
  <c r="O13" i="47"/>
  <c r="O12" i="47"/>
  <c r="O11" i="47"/>
  <c r="O10" i="47"/>
  <c r="O9" i="47"/>
  <c r="O8" i="47"/>
  <c r="O7" i="47"/>
  <c r="N7" i="47" s="1"/>
  <c r="O6" i="47"/>
  <c r="O5" i="47"/>
  <c r="N5" i="47" s="1"/>
  <c r="O4" i="47"/>
  <c r="O3" i="47"/>
  <c r="N3" i="47" s="1"/>
  <c r="M51" i="47"/>
  <c r="M50" i="47"/>
  <c r="M49" i="47"/>
  <c r="M48" i="47"/>
  <c r="L48" i="47" s="1"/>
  <c r="M47" i="47"/>
  <c r="M46" i="47"/>
  <c r="M45" i="47"/>
  <c r="M44" i="47"/>
  <c r="M43" i="47"/>
  <c r="M42" i="47"/>
  <c r="L42" i="47" s="1"/>
  <c r="M41" i="47"/>
  <c r="L41" i="47" s="1"/>
  <c r="M40" i="47"/>
  <c r="L40" i="47" s="1"/>
  <c r="M39" i="47"/>
  <c r="M38" i="47"/>
  <c r="L38" i="47" s="1"/>
  <c r="M37" i="47"/>
  <c r="L37" i="47" s="1"/>
  <c r="M36" i="47"/>
  <c r="M35" i="47"/>
  <c r="L35" i="47" s="1"/>
  <c r="M34" i="47"/>
  <c r="L34" i="47" s="1"/>
  <c r="M33" i="47"/>
  <c r="L33" i="47" s="1"/>
  <c r="M32" i="47"/>
  <c r="L32" i="47" s="1"/>
  <c r="M31" i="47"/>
  <c r="L31" i="47" s="1"/>
  <c r="M30" i="47"/>
  <c r="M29" i="47"/>
  <c r="M28" i="47"/>
  <c r="L28" i="47" s="1"/>
  <c r="M27" i="47"/>
  <c r="L27" i="47" s="1"/>
  <c r="M26" i="47"/>
  <c r="M25" i="47"/>
  <c r="M24" i="47"/>
  <c r="M23" i="47"/>
  <c r="M22" i="47"/>
  <c r="L22" i="47" s="1"/>
  <c r="M21" i="47"/>
  <c r="L21" i="47" s="1"/>
  <c r="M20" i="47"/>
  <c r="L20" i="47" s="1"/>
  <c r="M19" i="47"/>
  <c r="L19" i="47" s="1"/>
  <c r="M18" i="47"/>
  <c r="M17" i="47"/>
  <c r="L17" i="47" s="1"/>
  <c r="M16" i="47"/>
  <c r="M15" i="47"/>
  <c r="L15" i="47" s="1"/>
  <c r="M14" i="47"/>
  <c r="M13" i="47"/>
  <c r="M12" i="47"/>
  <c r="L12" i="47" s="1"/>
  <c r="M11" i="47"/>
  <c r="L11" i="47" s="1"/>
  <c r="M10" i="47"/>
  <c r="M9" i="47"/>
  <c r="L9" i="47" s="1"/>
  <c r="M8" i="47"/>
  <c r="M7" i="47"/>
  <c r="L7" i="47" s="1"/>
  <c r="M6" i="47"/>
  <c r="L6" i="47" s="1"/>
  <c r="M5" i="47"/>
  <c r="M4" i="47"/>
  <c r="L4" i="47" s="1"/>
  <c r="M3" i="47"/>
  <c r="L3" i="47" s="1"/>
  <c r="K51" i="47"/>
  <c r="K50" i="47"/>
  <c r="K49" i="47"/>
  <c r="K48" i="47"/>
  <c r="J48" i="47" s="1"/>
  <c r="K47" i="47"/>
  <c r="J47" i="47" s="1"/>
  <c r="K46" i="47"/>
  <c r="K45" i="47"/>
  <c r="K44" i="47"/>
  <c r="K43" i="47"/>
  <c r="K42" i="47"/>
  <c r="K41" i="47"/>
  <c r="J41" i="47" s="1"/>
  <c r="K40" i="47"/>
  <c r="K39" i="47"/>
  <c r="J39" i="47" s="1"/>
  <c r="K38" i="47"/>
  <c r="J38" i="47" s="1"/>
  <c r="K37" i="47"/>
  <c r="J37" i="47" s="1"/>
  <c r="K36" i="47"/>
  <c r="J36" i="47" s="1"/>
  <c r="K35" i="47"/>
  <c r="J35" i="47" s="1"/>
  <c r="K34" i="47"/>
  <c r="J34" i="47" s="1"/>
  <c r="K33" i="47"/>
  <c r="J33" i="47" s="1"/>
  <c r="K32" i="47"/>
  <c r="J32" i="47" s="1"/>
  <c r="K31" i="47"/>
  <c r="J31" i="47" s="1"/>
  <c r="K30" i="47"/>
  <c r="K29" i="47"/>
  <c r="K28" i="47"/>
  <c r="J28" i="47" s="1"/>
  <c r="K27" i="47"/>
  <c r="J27" i="47" s="1"/>
  <c r="K26" i="47"/>
  <c r="K25" i="47"/>
  <c r="J25" i="47" s="1"/>
  <c r="K24" i="47"/>
  <c r="K23" i="47"/>
  <c r="K22" i="47"/>
  <c r="K21" i="47"/>
  <c r="J21" i="47" s="1"/>
  <c r="K20" i="47"/>
  <c r="K19" i="47"/>
  <c r="K18" i="47"/>
  <c r="J18" i="47" s="1"/>
  <c r="K17" i="47"/>
  <c r="J17" i="47" s="1"/>
  <c r="K16" i="47"/>
  <c r="J16" i="47" s="1"/>
  <c r="K15" i="47"/>
  <c r="J15" i="47" s="1"/>
  <c r="K14" i="47"/>
  <c r="J14" i="47" s="1"/>
  <c r="K13" i="47"/>
  <c r="K12" i="47"/>
  <c r="J12" i="47" s="1"/>
  <c r="K11" i="47"/>
  <c r="J11" i="47" s="1"/>
  <c r="K10" i="47"/>
  <c r="K9" i="47"/>
  <c r="J9" i="47" s="1"/>
  <c r="K8" i="47"/>
  <c r="J8" i="47" s="1"/>
  <c r="K7" i="47"/>
  <c r="J7" i="47" s="1"/>
  <c r="K6" i="47"/>
  <c r="K5" i="47"/>
  <c r="K4" i="47"/>
  <c r="J4" i="47" s="1"/>
  <c r="K3" i="47"/>
  <c r="J3" i="47" s="1"/>
  <c r="I51" i="47"/>
  <c r="H51" i="47" s="1"/>
  <c r="I50" i="47"/>
  <c r="H50" i="47" s="1"/>
  <c r="I49" i="47"/>
  <c r="I48" i="47"/>
  <c r="I47" i="47"/>
  <c r="I46" i="47"/>
  <c r="I45" i="47"/>
  <c r="H45" i="47" s="1"/>
  <c r="I44" i="47"/>
  <c r="I43" i="47"/>
  <c r="I42" i="47"/>
  <c r="I41" i="47"/>
  <c r="I40" i="47"/>
  <c r="H40" i="47" s="1"/>
  <c r="I39" i="47"/>
  <c r="I38" i="47"/>
  <c r="I37" i="47"/>
  <c r="I36" i="47"/>
  <c r="H36" i="47" s="1"/>
  <c r="I35" i="47"/>
  <c r="I34" i="47"/>
  <c r="I33" i="47"/>
  <c r="I32" i="47"/>
  <c r="H32" i="47" s="1"/>
  <c r="I31" i="47"/>
  <c r="H31" i="47" s="1"/>
  <c r="I30" i="47"/>
  <c r="H30" i="47" s="1"/>
  <c r="I29" i="47"/>
  <c r="H29" i="47" s="1"/>
  <c r="I28" i="47"/>
  <c r="I27" i="47"/>
  <c r="H27" i="47" s="1"/>
  <c r="I26" i="47"/>
  <c r="I25" i="47"/>
  <c r="H25" i="47" s="1"/>
  <c r="I24" i="47"/>
  <c r="I23" i="47"/>
  <c r="H23" i="47" s="1"/>
  <c r="I22" i="47"/>
  <c r="I21" i="47"/>
  <c r="I20" i="47"/>
  <c r="I19" i="47"/>
  <c r="I18" i="47"/>
  <c r="I17" i="47"/>
  <c r="H17" i="47" s="1"/>
  <c r="I16" i="47"/>
  <c r="H16" i="47" s="1"/>
  <c r="I15" i="47"/>
  <c r="I14" i="47"/>
  <c r="H14" i="47" s="1"/>
  <c r="I13" i="47"/>
  <c r="I12" i="47"/>
  <c r="I11" i="47"/>
  <c r="I10" i="47"/>
  <c r="H10" i="47" s="1"/>
  <c r="I9" i="47"/>
  <c r="I8" i="47"/>
  <c r="I7" i="47"/>
  <c r="I6" i="47"/>
  <c r="I5" i="47"/>
  <c r="I4" i="47"/>
  <c r="I3" i="47"/>
  <c r="H3" i="47" s="1"/>
  <c r="G51" i="47"/>
  <c r="G50" i="47"/>
  <c r="F50" i="47" s="1"/>
  <c r="G49" i="47"/>
  <c r="F49" i="47" s="1"/>
  <c r="G48" i="47"/>
  <c r="G47" i="47"/>
  <c r="G46" i="47"/>
  <c r="G45" i="47"/>
  <c r="G44" i="47"/>
  <c r="G43" i="47"/>
  <c r="G42" i="47"/>
  <c r="G41" i="47"/>
  <c r="G40" i="47"/>
  <c r="F40" i="47" s="1"/>
  <c r="G39" i="47"/>
  <c r="F39" i="47" s="1"/>
  <c r="G38" i="47"/>
  <c r="G37" i="47"/>
  <c r="F37" i="47" s="1"/>
  <c r="G36" i="47"/>
  <c r="F36" i="47" s="1"/>
  <c r="G35" i="47"/>
  <c r="G34" i="47"/>
  <c r="G33" i="47"/>
  <c r="F33" i="47" s="1"/>
  <c r="G32" i="47"/>
  <c r="G31" i="47"/>
  <c r="F31" i="47" s="1"/>
  <c r="G30" i="47"/>
  <c r="G29" i="47"/>
  <c r="F29" i="47" s="1"/>
  <c r="G28" i="47"/>
  <c r="G27" i="47"/>
  <c r="F27" i="47" s="1"/>
  <c r="G26" i="47"/>
  <c r="F26" i="47" s="1"/>
  <c r="G25" i="47"/>
  <c r="G24" i="47"/>
  <c r="G23" i="47"/>
  <c r="F23" i="47" s="1"/>
  <c r="G22" i="47"/>
  <c r="G21" i="47"/>
  <c r="G20" i="47"/>
  <c r="G19" i="47"/>
  <c r="F19" i="47" s="1"/>
  <c r="G18" i="47"/>
  <c r="G17" i="47"/>
  <c r="G16" i="47"/>
  <c r="F16" i="47" s="1"/>
  <c r="G15" i="47"/>
  <c r="F15" i="47" s="1"/>
  <c r="G14" i="47"/>
  <c r="G13" i="47"/>
  <c r="G12" i="47"/>
  <c r="G11" i="47"/>
  <c r="G10" i="47"/>
  <c r="G9" i="47"/>
  <c r="G8" i="47"/>
  <c r="G7" i="47"/>
  <c r="G6" i="47"/>
  <c r="F6" i="47" s="1"/>
  <c r="G5" i="47"/>
  <c r="F5" i="47" s="1"/>
  <c r="G4" i="47"/>
  <c r="G3" i="47"/>
  <c r="F3" i="47" s="1"/>
  <c r="C51" i="47"/>
  <c r="B51" i="47" s="1"/>
  <c r="C50" i="47"/>
  <c r="C49" i="47"/>
  <c r="C48" i="47"/>
  <c r="C47" i="47"/>
  <c r="C46" i="47"/>
  <c r="C45" i="47"/>
  <c r="C44" i="47"/>
  <c r="C43" i="47"/>
  <c r="B43" i="47" s="1"/>
  <c r="C42" i="47"/>
  <c r="C41" i="47"/>
  <c r="B41" i="47" s="1"/>
  <c r="C40" i="47"/>
  <c r="C39" i="47"/>
  <c r="B39" i="47" s="1"/>
  <c r="C38" i="47"/>
  <c r="B38" i="47" s="1"/>
  <c r="C37" i="47"/>
  <c r="C36" i="47"/>
  <c r="C35" i="47"/>
  <c r="B35" i="47" s="1"/>
  <c r="C34" i="47"/>
  <c r="B34" i="47" s="1"/>
  <c r="C33" i="47"/>
  <c r="B33" i="47" s="1"/>
  <c r="C32" i="47"/>
  <c r="B32" i="47" s="1"/>
  <c r="C31" i="47"/>
  <c r="C30" i="47"/>
  <c r="B30" i="47" s="1"/>
  <c r="C29" i="47"/>
  <c r="B29" i="47" s="1"/>
  <c r="C28" i="47"/>
  <c r="B28" i="47" s="1"/>
  <c r="C27" i="47"/>
  <c r="C26" i="47"/>
  <c r="B26" i="47" s="1"/>
  <c r="C25" i="47"/>
  <c r="C24" i="47"/>
  <c r="C23" i="47"/>
  <c r="C22" i="47"/>
  <c r="C21" i="47"/>
  <c r="C20" i="47"/>
  <c r="B20" i="47" s="1"/>
  <c r="C19" i="47"/>
  <c r="C18" i="47"/>
  <c r="C17" i="47"/>
  <c r="C16" i="47"/>
  <c r="C15" i="47"/>
  <c r="C14" i="47"/>
  <c r="B14" i="47" s="1"/>
  <c r="C13" i="47"/>
  <c r="C12" i="47"/>
  <c r="B12" i="47" s="1"/>
  <c r="C11" i="47"/>
  <c r="C10" i="47"/>
  <c r="C9" i="47"/>
  <c r="C8" i="47"/>
  <c r="B8" i="47" s="1"/>
  <c r="C7" i="47"/>
  <c r="C6" i="47"/>
  <c r="C5" i="47"/>
  <c r="B5" i="47" s="1"/>
  <c r="C4" i="47"/>
  <c r="C3" i="47"/>
  <c r="B3" i="47" s="1"/>
  <c r="E4" i="47"/>
  <c r="E5" i="47"/>
  <c r="E6" i="47"/>
  <c r="E7" i="47"/>
  <c r="E8" i="47"/>
  <c r="E9" i="47"/>
  <c r="E10" i="47"/>
  <c r="E11" i="47"/>
  <c r="E12" i="47"/>
  <c r="E13" i="47"/>
  <c r="D13" i="47" s="1"/>
  <c r="E14" i="47"/>
  <c r="E15" i="47"/>
  <c r="D15" i="47" s="1"/>
  <c r="E16" i="47"/>
  <c r="E17" i="47"/>
  <c r="D17" i="47" s="1"/>
  <c r="E18" i="47"/>
  <c r="E19" i="47"/>
  <c r="E20" i="47"/>
  <c r="E21" i="47"/>
  <c r="E22" i="47"/>
  <c r="D22" i="47" s="1"/>
  <c r="E23" i="47"/>
  <c r="E24" i="47"/>
  <c r="E25" i="47"/>
  <c r="E26" i="47"/>
  <c r="E27" i="47"/>
  <c r="E28" i="47"/>
  <c r="E29" i="47"/>
  <c r="E30" i="47"/>
  <c r="D30" i="47" s="1"/>
  <c r="E31" i="47"/>
  <c r="E32" i="47"/>
  <c r="E33" i="47"/>
  <c r="D33" i="47" s="1"/>
  <c r="E34" i="47"/>
  <c r="E35" i="47"/>
  <c r="E36" i="47"/>
  <c r="E37" i="47"/>
  <c r="D37" i="47" s="1"/>
  <c r="E38" i="47"/>
  <c r="E39" i="47"/>
  <c r="E40" i="47"/>
  <c r="E41" i="47"/>
  <c r="E42" i="47"/>
  <c r="E43" i="47"/>
  <c r="D43" i="47" s="1"/>
  <c r="E44" i="47"/>
  <c r="E45" i="47"/>
  <c r="E46" i="47"/>
  <c r="D46" i="47" s="1"/>
  <c r="E47" i="47"/>
  <c r="D47" i="47" s="1"/>
  <c r="E48" i="47"/>
  <c r="E49" i="47"/>
  <c r="D49" i="47" s="1"/>
  <c r="E50" i="47"/>
  <c r="D50" i="47" s="1"/>
  <c r="E51" i="47"/>
  <c r="E3" i="47"/>
  <c r="H4" i="47" l="1"/>
  <c r="N4" i="47"/>
  <c r="F4" i="47"/>
  <c r="F7" i="47" s="1"/>
  <c r="F8" i="47" s="1"/>
  <c r="H5" i="47"/>
  <c r="L36" i="47"/>
  <c r="L5" i="47"/>
  <c r="L8" i="47" s="1"/>
  <c r="G4" i="50"/>
  <c r="E18" i="6"/>
  <c r="E23" i="6"/>
  <c r="E16" i="6"/>
  <c r="D8" i="50"/>
  <c r="G11" i="50"/>
  <c r="E25" i="6"/>
  <c r="B4" i="47"/>
  <c r="J5" i="47"/>
  <c r="J6" i="47" s="1"/>
  <c r="J10" i="47" s="1"/>
  <c r="T6" i="47"/>
  <c r="T7" i="47" s="1"/>
  <c r="H11" i="50"/>
  <c r="D11" i="50"/>
  <c r="F10" i="50"/>
  <c r="K8" i="50"/>
  <c r="E22" i="6"/>
  <c r="E21" i="6"/>
  <c r="M8" i="50"/>
  <c r="L11" i="50"/>
  <c r="E24" i="6"/>
  <c r="E19" i="6"/>
  <c r="J14" i="50"/>
  <c r="K15" i="50"/>
  <c r="J17" i="50"/>
  <c r="C17" i="50"/>
  <c r="I16" i="50"/>
  <c r="D16" i="50"/>
  <c r="J15" i="50"/>
  <c r="E15" i="50"/>
  <c r="F14" i="50"/>
  <c r="H17" i="50"/>
  <c r="K11" i="50"/>
  <c r="C9" i="50"/>
  <c r="F4" i="50"/>
  <c r="K4" i="50"/>
  <c r="M9" i="50"/>
  <c r="C10" i="50"/>
  <c r="E8" i="50"/>
  <c r="D3" i="50"/>
  <c r="D9" i="50"/>
  <c r="C3" i="50"/>
  <c r="E4" i="50"/>
  <c r="L4" i="50"/>
  <c r="E17" i="50"/>
  <c r="H16" i="50"/>
  <c r="M7" i="50"/>
  <c r="B37" i="47"/>
  <c r="N37" i="47"/>
  <c r="N38" i="47" s="1"/>
  <c r="B40" i="47"/>
  <c r="F42" i="47"/>
  <c r="N34" i="47"/>
  <c r="N35" i="47"/>
  <c r="R33" i="47"/>
  <c r="R34" i="47"/>
  <c r="L46" i="47"/>
  <c r="L47" i="47" s="1"/>
  <c r="AA33" i="47"/>
  <c r="X46" i="6" s="1"/>
  <c r="C15" i="50"/>
  <c r="K9" i="50"/>
  <c r="C16" i="50"/>
  <c r="D14" i="50"/>
  <c r="L16" i="50"/>
  <c r="K16" i="50"/>
  <c r="H9" i="50"/>
  <c r="C14" i="50"/>
  <c r="I17" i="50"/>
  <c r="M11" i="50"/>
  <c r="L8" i="50"/>
  <c r="M14" i="50"/>
  <c r="D17" i="50"/>
  <c r="L14" i="50"/>
  <c r="E16" i="50"/>
  <c r="G16" i="50"/>
  <c r="K14" i="50"/>
  <c r="J11" i="50"/>
  <c r="H8" i="50"/>
  <c r="K7" i="50"/>
  <c r="I8" i="50"/>
  <c r="I14" i="50"/>
  <c r="M17" i="50"/>
  <c r="I15" i="50"/>
  <c r="K10" i="50"/>
  <c r="D15" i="50"/>
  <c r="M15" i="50"/>
  <c r="J44" i="47"/>
  <c r="J51" i="47" s="1"/>
  <c r="J8" i="50"/>
  <c r="B44" i="47"/>
  <c r="B45" i="47" s="1"/>
  <c r="I9" i="50"/>
  <c r="F15" i="50"/>
  <c r="L17" i="50"/>
  <c r="J16" i="50"/>
  <c r="H15" i="50"/>
  <c r="F45" i="47"/>
  <c r="F46" i="47" s="1"/>
  <c r="L10" i="50"/>
  <c r="F17" i="50"/>
  <c r="F16" i="50"/>
  <c r="E14" i="50"/>
  <c r="K17" i="50"/>
  <c r="M16" i="50"/>
  <c r="C5" i="50"/>
  <c r="E11" i="50"/>
  <c r="E9" i="50"/>
  <c r="E7" i="50"/>
  <c r="E5" i="50"/>
  <c r="E3" i="50"/>
  <c r="H6" i="50"/>
  <c r="H14" i="50"/>
  <c r="C4" i="50"/>
  <c r="L6" i="50"/>
  <c r="M5" i="50"/>
  <c r="D10" i="50"/>
  <c r="D7" i="50"/>
  <c r="D6" i="50"/>
  <c r="D5" i="50"/>
  <c r="D4" i="50"/>
  <c r="M6" i="50"/>
  <c r="M10" i="50"/>
  <c r="C11" i="50"/>
  <c r="J7" i="50"/>
  <c r="K6" i="50"/>
  <c r="M4" i="50"/>
  <c r="I4" i="50"/>
  <c r="C7" i="50"/>
  <c r="G9" i="50"/>
  <c r="G8" i="50"/>
  <c r="G7" i="50"/>
  <c r="G5" i="50"/>
  <c r="G3" i="50"/>
  <c r="L7" i="50"/>
  <c r="G15" i="50"/>
  <c r="G14" i="50"/>
  <c r="C6" i="50"/>
  <c r="F11" i="50"/>
  <c r="F9" i="50"/>
  <c r="F8" i="50"/>
  <c r="F7" i="50"/>
  <c r="F6" i="50"/>
  <c r="F5" i="50"/>
  <c r="F3" i="50"/>
  <c r="I7" i="50"/>
  <c r="J6" i="50"/>
  <c r="M3" i="50"/>
  <c r="L15" i="50"/>
  <c r="G17" i="50"/>
  <c r="G10" i="50"/>
  <c r="G6" i="50"/>
  <c r="E10" i="50"/>
  <c r="E6" i="50"/>
  <c r="C8" i="50"/>
  <c r="AF31" i="47"/>
  <c r="AC44" i="6" s="1"/>
  <c r="Z23" i="47"/>
  <c r="W36" i="6" s="1"/>
  <c r="AG16" i="47"/>
  <c r="AD29" i="6" s="1"/>
  <c r="AH32" i="47"/>
  <c r="AE45" i="6" s="1"/>
  <c r="AD29" i="45" s="1"/>
  <c r="AC34" i="47"/>
  <c r="Z47" i="6" s="1"/>
  <c r="AF19" i="47"/>
  <c r="AC32" i="6" s="1"/>
  <c r="AF15" i="47"/>
  <c r="AC28" i="6" s="1"/>
  <c r="R4" i="47"/>
  <c r="P4" i="47"/>
  <c r="N6" i="47"/>
  <c r="L18" i="47"/>
  <c r="L25" i="47" s="1"/>
  <c r="H6" i="47"/>
  <c r="F10" i="47"/>
  <c r="B7" i="47"/>
  <c r="Y36" i="47"/>
  <c r="V49" i="6" s="1"/>
  <c r="AF36" i="47"/>
  <c r="AC49" i="6" s="1"/>
  <c r="AH33" i="47"/>
  <c r="AE46" i="6" s="1"/>
  <c r="AA30" i="47"/>
  <c r="X43" i="6" s="1"/>
  <c r="AH28" i="47"/>
  <c r="AE41" i="6" s="1"/>
  <c r="AF27" i="47"/>
  <c r="AC40" i="6" s="1"/>
  <c r="AA24" i="47"/>
  <c r="X37" i="6" s="1"/>
  <c r="AB21" i="47"/>
  <c r="Y34" i="6" s="1"/>
  <c r="AG20" i="47"/>
  <c r="AD33" i="6" s="1"/>
  <c r="AA19" i="45" s="1"/>
  <c r="AH17" i="47"/>
  <c r="AE30" i="6" s="1"/>
  <c r="AD16" i="47"/>
  <c r="AA29" i="6" s="1"/>
  <c r="AC15" i="47"/>
  <c r="Z28" i="6" s="1"/>
  <c r="AC36" i="47"/>
  <c r="Z49" i="6" s="1"/>
  <c r="AA35" i="47"/>
  <c r="X48" i="6" s="1"/>
  <c r="AH30" i="47"/>
  <c r="AE43" i="6" s="1"/>
  <c r="AF29" i="47"/>
  <c r="AC42" i="6" s="1"/>
  <c r="AC27" i="47"/>
  <c r="Z40" i="6" s="1"/>
  <c r="AC22" i="47"/>
  <c r="Z35" i="6" s="1"/>
  <c r="Y19" i="47"/>
  <c r="V32" i="6" s="1"/>
  <c r="Y29" i="47"/>
  <c r="V42" i="6" s="1"/>
  <c r="AH35" i="47"/>
  <c r="AE48" i="6" s="1"/>
  <c r="AA32" i="47"/>
  <c r="X45" i="6" s="1"/>
  <c r="AC29" i="47"/>
  <c r="Z42" i="6" s="1"/>
  <c r="AA28" i="47"/>
  <c r="X41" i="6" s="1"/>
  <c r="AD23" i="47"/>
  <c r="AA36" i="6" s="1"/>
  <c r="Y22" i="47"/>
  <c r="V35" i="6" s="1"/>
  <c r="Z20" i="47"/>
  <c r="W33" i="6" s="1"/>
  <c r="AE18" i="47"/>
  <c r="AB31" i="6" s="1"/>
  <c r="AB15" i="47"/>
  <c r="Y28" i="6" s="1"/>
  <c r="Z15" i="47"/>
  <c r="W28" i="6" s="1"/>
  <c r="Y35" i="47"/>
  <c r="V48" i="6" s="1"/>
  <c r="Y32" i="47"/>
  <c r="V45" i="6" s="1"/>
  <c r="Y28" i="47"/>
  <c r="V41" i="6" s="1"/>
  <c r="AE36" i="47"/>
  <c r="AB49" i="6" s="1"/>
  <c r="AB36" i="47"/>
  <c r="Y49" i="6" s="1"/>
  <c r="AD35" i="47"/>
  <c r="AA48" i="6" s="1"/>
  <c r="Z35" i="47"/>
  <c r="AE34" i="47"/>
  <c r="AB47" i="6" s="1"/>
  <c r="AB34" i="47"/>
  <c r="Y47" i="6" s="1"/>
  <c r="AG33" i="47"/>
  <c r="AD46" i="6" s="1"/>
  <c r="AD33" i="47"/>
  <c r="AA46" i="6" s="1"/>
  <c r="Z33" i="47"/>
  <c r="AG32" i="47"/>
  <c r="AD45" i="6" s="1"/>
  <c r="AA29" i="45" s="1"/>
  <c r="Z32" i="47"/>
  <c r="AE31" i="47"/>
  <c r="AB44" i="6" s="1"/>
  <c r="AB31" i="47"/>
  <c r="Y44" i="6" s="1"/>
  <c r="AG30" i="47"/>
  <c r="AD43" i="6" s="1"/>
  <c r="AD30" i="47"/>
  <c r="AA43" i="6" s="1"/>
  <c r="Z30" i="47"/>
  <c r="AE29" i="47"/>
  <c r="AB42" i="6" s="1"/>
  <c r="AB29" i="47"/>
  <c r="Y42" i="6" s="1"/>
  <c r="AG28" i="47"/>
  <c r="AD41" i="6" s="1"/>
  <c r="AD28" i="47"/>
  <c r="AA41" i="6" s="1"/>
  <c r="AE27" i="47"/>
  <c r="AB40" i="6" s="1"/>
  <c r="AB27" i="47"/>
  <c r="Y40" i="6" s="1"/>
  <c r="AG24" i="47"/>
  <c r="AD37" i="6" s="1"/>
  <c r="AD24" i="47"/>
  <c r="AA37" i="6" s="1"/>
  <c r="Z24" i="47"/>
  <c r="W37" i="6" s="1"/>
  <c r="AF23" i="47"/>
  <c r="AC36" i="6" s="1"/>
  <c r="AC23" i="47"/>
  <c r="Z36" i="6" s="1"/>
  <c r="Y23" i="47"/>
  <c r="V36" i="6" s="1"/>
  <c r="AE22" i="47"/>
  <c r="AB35" i="6" s="1"/>
  <c r="AB22" i="47"/>
  <c r="Y35" i="6" s="1"/>
  <c r="AH21" i="47"/>
  <c r="AE34" i="6" s="1"/>
  <c r="AA21" i="47"/>
  <c r="X34" i="6" s="1"/>
  <c r="AF20" i="47"/>
  <c r="AC33" i="6" s="1"/>
  <c r="X19" i="45" s="1"/>
  <c r="AC20" i="47"/>
  <c r="Z33" i="6" s="1"/>
  <c r="Y20" i="47"/>
  <c r="V33" i="6" s="1"/>
  <c r="AE19" i="47"/>
  <c r="AB32" i="6" s="1"/>
  <c r="AB19" i="47"/>
  <c r="Y32" i="6" s="1"/>
  <c r="AH18" i="47"/>
  <c r="AE31" i="6" s="1"/>
  <c r="AA18" i="47"/>
  <c r="X31" i="6" s="1"/>
  <c r="AG17" i="47"/>
  <c r="AD30" i="6" s="1"/>
  <c r="AD17" i="47"/>
  <c r="AA30" i="6" s="1"/>
  <c r="Z17" i="47"/>
  <c r="W30" i="6" s="1"/>
  <c r="AF16" i="47"/>
  <c r="AC29" i="6" s="1"/>
  <c r="AC16" i="47"/>
  <c r="Z29" i="6" s="1"/>
  <c r="V29" i="6"/>
  <c r="AE15" i="47"/>
  <c r="AB28" i="6" s="1"/>
  <c r="Y34" i="47"/>
  <c r="V47" i="6" s="1"/>
  <c r="Y31" i="47"/>
  <c r="V44" i="6" s="1"/>
  <c r="AA36" i="47"/>
  <c r="X49" i="6" s="1"/>
  <c r="AF35" i="47"/>
  <c r="AC48" i="6" s="1"/>
  <c r="AC35" i="47"/>
  <c r="Z48" i="6" s="1"/>
  <c r="AH34" i="47"/>
  <c r="AE47" i="6" s="1"/>
  <c r="AA34" i="47"/>
  <c r="X47" i="6" s="1"/>
  <c r="AF33" i="47"/>
  <c r="AC46" i="6" s="1"/>
  <c r="AC33" i="47"/>
  <c r="Z46" i="6" s="1"/>
  <c r="AF32" i="47"/>
  <c r="AC45" i="6" s="1"/>
  <c r="X29" i="45" s="1"/>
  <c r="AC32" i="47"/>
  <c r="Z45" i="6" s="1"/>
  <c r="AH31" i="47"/>
  <c r="AE44" i="6" s="1"/>
  <c r="AA31" i="47"/>
  <c r="X44" i="6" s="1"/>
  <c r="AF30" i="47"/>
  <c r="AC43" i="6" s="1"/>
  <c r="AC30" i="47"/>
  <c r="Z43" i="6" s="1"/>
  <c r="AH29" i="47"/>
  <c r="AE42" i="6" s="1"/>
  <c r="AF28" i="47"/>
  <c r="AC41" i="6" s="1"/>
  <c r="AC28" i="47"/>
  <c r="Z41" i="6" s="1"/>
  <c r="AH27" i="47"/>
  <c r="AE40" i="6" s="1"/>
  <c r="AA27" i="47"/>
  <c r="X40" i="6" s="1"/>
  <c r="AF24" i="47"/>
  <c r="AC37" i="6" s="1"/>
  <c r="AC24" i="47"/>
  <c r="Z37" i="6" s="1"/>
  <c r="Y24" i="47"/>
  <c r="V37" i="6" s="1"/>
  <c r="AE23" i="47"/>
  <c r="AB36" i="6" s="1"/>
  <c r="AB23" i="47"/>
  <c r="Y36" i="6" s="1"/>
  <c r="AH22" i="47"/>
  <c r="AE35" i="6" s="1"/>
  <c r="AA22" i="47"/>
  <c r="X35" i="6" s="1"/>
  <c r="AG21" i="47"/>
  <c r="AD34" i="6" s="1"/>
  <c r="AD21" i="47"/>
  <c r="AA34" i="6" s="1"/>
  <c r="Z21" i="47"/>
  <c r="W34" i="6" s="1"/>
  <c r="AE20" i="47"/>
  <c r="AB33" i="6" s="1"/>
  <c r="U19" i="45" s="1"/>
  <c r="AB20" i="47"/>
  <c r="Y33" i="6" s="1"/>
  <c r="AH19" i="47"/>
  <c r="AE32" i="6" s="1"/>
  <c r="AA19" i="47"/>
  <c r="X32" i="6" s="1"/>
  <c r="AG18" i="47"/>
  <c r="AD31" i="6" s="1"/>
  <c r="AD18" i="47"/>
  <c r="AA31" i="6" s="1"/>
  <c r="Z18" i="47"/>
  <c r="W31" i="6" s="1"/>
  <c r="AF17" i="47"/>
  <c r="AC30" i="6" s="1"/>
  <c r="AC17" i="47"/>
  <c r="Z30" i="6" s="1"/>
  <c r="Y17" i="47"/>
  <c r="V30" i="6" s="1"/>
  <c r="AE16" i="47"/>
  <c r="AB29" i="6" s="1"/>
  <c r="AB16" i="47"/>
  <c r="Y29" i="6" s="1"/>
  <c r="AH15" i="47"/>
  <c r="AE28" i="6" s="1"/>
  <c r="AA15" i="47"/>
  <c r="X28" i="6" s="1"/>
  <c r="Y33" i="47"/>
  <c r="V46" i="6" s="1"/>
  <c r="Y30" i="47"/>
  <c r="V43" i="6" s="1"/>
  <c r="AG36" i="47"/>
  <c r="AD49" i="6" s="1"/>
  <c r="AD36" i="47"/>
  <c r="AA49" i="6" s="1"/>
  <c r="Z36" i="47"/>
  <c r="AE35" i="47"/>
  <c r="AB48" i="6" s="1"/>
  <c r="AB35" i="47"/>
  <c r="Y48" i="6" s="1"/>
  <c r="AG34" i="47"/>
  <c r="AD47" i="6" s="1"/>
  <c r="AD34" i="47"/>
  <c r="AA47" i="6" s="1"/>
  <c r="Z34" i="47"/>
  <c r="AB33" i="47"/>
  <c r="Y46" i="6" s="1"/>
  <c r="AE32" i="47"/>
  <c r="AB45" i="6" s="1"/>
  <c r="U29" i="45" s="1"/>
  <c r="AB32" i="47"/>
  <c r="Y45" i="6" s="1"/>
  <c r="AG31" i="47"/>
  <c r="AD44" i="6" s="1"/>
  <c r="AD31" i="47"/>
  <c r="AA44" i="6" s="1"/>
  <c r="Z31" i="47"/>
  <c r="AE30" i="47"/>
  <c r="AB43" i="6" s="1"/>
  <c r="AG29" i="47"/>
  <c r="AD42" i="6" s="1"/>
  <c r="AD29" i="47"/>
  <c r="AA42" i="6" s="1"/>
  <c r="Z29" i="47"/>
  <c r="AE28" i="47"/>
  <c r="AB41" i="6" s="1"/>
  <c r="AB28" i="47"/>
  <c r="Y41" i="6" s="1"/>
  <c r="AG27" i="47"/>
  <c r="AD40" i="6" s="1"/>
  <c r="AD27" i="47"/>
  <c r="AA40" i="6" s="1"/>
  <c r="Z27" i="47"/>
  <c r="AE24" i="47"/>
  <c r="AB37" i="6" s="1"/>
  <c r="AB24" i="47"/>
  <c r="Y37" i="6" s="1"/>
  <c r="AH23" i="47"/>
  <c r="AE36" i="6" s="1"/>
  <c r="AA23" i="47"/>
  <c r="X36" i="6" s="1"/>
  <c r="AG22" i="47"/>
  <c r="AD35" i="6" s="1"/>
  <c r="AD22" i="47"/>
  <c r="AA35" i="6" s="1"/>
  <c r="Z22" i="47"/>
  <c r="W35" i="6" s="1"/>
  <c r="AF21" i="47"/>
  <c r="AC34" i="6" s="1"/>
  <c r="AC21" i="47"/>
  <c r="Z34" i="6" s="1"/>
  <c r="Y21" i="47"/>
  <c r="V34" i="6" s="1"/>
  <c r="AH20" i="47"/>
  <c r="AE33" i="6" s="1"/>
  <c r="AD19" i="45" s="1"/>
  <c r="AA20" i="47"/>
  <c r="X33" i="6" s="1"/>
  <c r="AG19" i="47"/>
  <c r="AD32" i="6" s="1"/>
  <c r="AD19" i="47"/>
  <c r="AA32" i="6" s="1"/>
  <c r="Z19" i="47"/>
  <c r="W32" i="6" s="1"/>
  <c r="AF18" i="47"/>
  <c r="AC31" i="6" s="1"/>
  <c r="AC18" i="47"/>
  <c r="Z31" i="6" s="1"/>
  <c r="Y18" i="47"/>
  <c r="V31" i="6" s="1"/>
  <c r="AE17" i="47"/>
  <c r="AB30" i="6" s="1"/>
  <c r="AB17" i="47"/>
  <c r="Y30" i="6" s="1"/>
  <c r="AH16" i="47"/>
  <c r="AE29" i="6" s="1"/>
  <c r="AA16" i="47"/>
  <c r="X29" i="6" s="1"/>
  <c r="AG15" i="47"/>
  <c r="AD28" i="6" s="1"/>
  <c r="AD15" i="47"/>
  <c r="AA28" i="6" s="1"/>
  <c r="H7" i="50"/>
  <c r="J4" i="50"/>
  <c r="H4" i="50"/>
  <c r="I11" i="50"/>
  <c r="J10" i="50"/>
  <c r="L9" i="50"/>
  <c r="J9" i="50"/>
  <c r="K3" i="50"/>
  <c r="I6" i="50"/>
  <c r="H10" i="50"/>
  <c r="I10" i="50"/>
  <c r="H5" i="50"/>
  <c r="I5" i="50"/>
  <c r="J5" i="50"/>
  <c r="K5" i="50"/>
  <c r="H3" i="50"/>
  <c r="L5" i="50"/>
  <c r="I3" i="50"/>
  <c r="J3" i="50"/>
  <c r="L3" i="50"/>
  <c r="E17" i="6"/>
  <c r="Z58" i="47" l="1"/>
  <c r="W47" i="6"/>
  <c r="Z60" i="47"/>
  <c r="W49" i="6"/>
  <c r="Z59" i="47"/>
  <c r="W48" i="6"/>
  <c r="Z56" i="47"/>
  <c r="W45" i="6"/>
  <c r="Z51" i="47"/>
  <c r="W40" i="6"/>
  <c r="Z54" i="47"/>
  <c r="W43" i="6"/>
  <c r="Z55" i="47"/>
  <c r="W44" i="6"/>
  <c r="Z53" i="47"/>
  <c r="W42" i="6"/>
  <c r="Z57" i="47"/>
  <c r="W46" i="6"/>
  <c r="Z47" i="47"/>
  <c r="Z43" i="47"/>
  <c r="Z42" i="47"/>
  <c r="Z39" i="47"/>
  <c r="Z45" i="47"/>
  <c r="Z41" i="47"/>
  <c r="Z44" i="47"/>
  <c r="Z46" i="47"/>
  <c r="Z48" i="47"/>
  <c r="H7" i="47"/>
  <c r="H8" i="47" s="1"/>
  <c r="AC48" i="47"/>
  <c r="AC40" i="47"/>
  <c r="AC42" i="47"/>
  <c r="AC52" i="47"/>
  <c r="AC47" i="47"/>
  <c r="AC59" i="47"/>
  <c r="AC51" i="47"/>
  <c r="AC46" i="47"/>
  <c r="AC54" i="47"/>
  <c r="AC58" i="47"/>
  <c r="AC41" i="47"/>
  <c r="AC44" i="47"/>
  <c r="AC53" i="47"/>
  <c r="AC60" i="47"/>
  <c r="AC57" i="47"/>
  <c r="AC45" i="47"/>
  <c r="AC56" i="47"/>
  <c r="AC39" i="47"/>
  <c r="E20" i="6"/>
  <c r="F18" i="6" s="1"/>
  <c r="Y42" i="47"/>
  <c r="Y54" i="47"/>
  <c r="Y52" i="47"/>
  <c r="Y53" i="47"/>
  <c r="AF57" i="47"/>
  <c r="R9" i="47"/>
  <c r="R10" i="47" s="1"/>
  <c r="AA46" i="47"/>
  <c r="AA56" i="47"/>
  <c r="AA52" i="47"/>
  <c r="B6" i="47"/>
  <c r="AA47" i="47"/>
  <c r="AA48" i="47"/>
  <c r="AA39" i="47"/>
  <c r="AA58" i="47"/>
  <c r="AA42" i="47"/>
  <c r="L10" i="47"/>
  <c r="AA57" i="47"/>
  <c r="AA55" i="47"/>
  <c r="AA40" i="47"/>
  <c r="AA45" i="47"/>
  <c r="AA54" i="47"/>
  <c r="AA43" i="47"/>
  <c r="AA59" i="47"/>
  <c r="AA51" i="47"/>
  <c r="AA44" i="47"/>
  <c r="AA60" i="47"/>
  <c r="AF52" i="47"/>
  <c r="AF47" i="47"/>
  <c r="Y43" i="47"/>
  <c r="AF42" i="47"/>
  <c r="Y59" i="47"/>
  <c r="Y57" i="47"/>
  <c r="Y47" i="47"/>
  <c r="Y56" i="47"/>
  <c r="AH42" i="47"/>
  <c r="AH53" i="47"/>
  <c r="AH54" i="47"/>
  <c r="AF41" i="47"/>
  <c r="Y55" i="47"/>
  <c r="AF44" i="47"/>
  <c r="AF60" i="47"/>
  <c r="AF59" i="47"/>
  <c r="AH46" i="47"/>
  <c r="Y58" i="47"/>
  <c r="Y60" i="47"/>
  <c r="Y45" i="47"/>
  <c r="AH55" i="47"/>
  <c r="AH47" i="47"/>
  <c r="Y41" i="47"/>
  <c r="AH57" i="47"/>
  <c r="Y40" i="47"/>
  <c r="AH39" i="47"/>
  <c r="Y44" i="47"/>
  <c r="AH44" i="47"/>
  <c r="AH40" i="47"/>
  <c r="AF45" i="47"/>
  <c r="Y48" i="47"/>
  <c r="AF56" i="47"/>
  <c r="AH56" i="47"/>
  <c r="AH51" i="47"/>
  <c r="AH52" i="47"/>
  <c r="AH58" i="47"/>
  <c r="Y46" i="47"/>
  <c r="AF40" i="47"/>
  <c r="AH41" i="47"/>
  <c r="AF53" i="47"/>
  <c r="AF54" i="47"/>
  <c r="AH43" i="47"/>
  <c r="AF48" i="47"/>
  <c r="AH45" i="47"/>
  <c r="AH59" i="47"/>
  <c r="AF55" i="47"/>
  <c r="AF51" i="47"/>
  <c r="AF39" i="47"/>
  <c r="AF43" i="47"/>
  <c r="AG43" i="47"/>
  <c r="AG51" i="47"/>
  <c r="AE48" i="47"/>
  <c r="AE42" i="47"/>
  <c r="AE40" i="47"/>
  <c r="AE43" i="47"/>
  <c r="AB51" i="47"/>
  <c r="AE39" i="47"/>
  <c r="AG52" i="47"/>
  <c r="AE58" i="47"/>
  <c r="AD47" i="47"/>
  <c r="AE47" i="47"/>
  <c r="AE53" i="47"/>
  <c r="AE54" i="47"/>
  <c r="AE41" i="47"/>
  <c r="AG53" i="47"/>
  <c r="AE60" i="47"/>
  <c r="AG46" i="47"/>
  <c r="AE59" i="47"/>
  <c r="AG55" i="47"/>
  <c r="AE44" i="47"/>
  <c r="AE46" i="47"/>
  <c r="AD57" i="47"/>
  <c r="AE51" i="47"/>
  <c r="AG42" i="47"/>
  <c r="AE55" i="47"/>
  <c r="AD39" i="47"/>
  <c r="AG39" i="47"/>
  <c r="AE56" i="47"/>
  <c r="AD58" i="47"/>
  <c r="AE52" i="47"/>
  <c r="AD43" i="47"/>
  <c r="AD52" i="47"/>
  <c r="AD42" i="47"/>
  <c r="AD53" i="47"/>
  <c r="AD59" i="47"/>
  <c r="AD40" i="47"/>
  <c r="AB41" i="47"/>
  <c r="AD60" i="47"/>
  <c r="AB60" i="47"/>
  <c r="AD46" i="47"/>
  <c r="AD54" i="47"/>
  <c r="AD55" i="47"/>
  <c r="AD41" i="47"/>
  <c r="AD45" i="47"/>
  <c r="AD48" i="47"/>
  <c r="AD51" i="47"/>
  <c r="F9" i="47"/>
  <c r="T8" i="47"/>
  <c r="AG60" i="47"/>
  <c r="AG44" i="47"/>
  <c r="AB44" i="47"/>
  <c r="AB46" i="47"/>
  <c r="AG54" i="47"/>
  <c r="AB45" i="47"/>
  <c r="AG40" i="47"/>
  <c r="AG41" i="47"/>
  <c r="AG56" i="47"/>
  <c r="AB40" i="47"/>
  <c r="AB43" i="47"/>
  <c r="AG45" i="47"/>
  <c r="AG48" i="47"/>
  <c r="AG57" i="47"/>
  <c r="AG58" i="47"/>
  <c r="AB55" i="47"/>
  <c r="AB56" i="47"/>
  <c r="AB48" i="47"/>
  <c r="AB39" i="47"/>
  <c r="AB57" i="47"/>
  <c r="AB52" i="47"/>
  <c r="AB58" i="47"/>
  <c r="AB59" i="47"/>
  <c r="AB47" i="47"/>
  <c r="AB53" i="47"/>
  <c r="N40" i="47"/>
  <c r="D38" i="47"/>
  <c r="R36" i="47"/>
  <c r="T35" i="47"/>
  <c r="R11" i="47"/>
  <c r="P6" i="47"/>
  <c r="N8" i="47"/>
  <c r="L30" i="47"/>
  <c r="J13" i="47"/>
  <c r="J19" i="47" s="1"/>
  <c r="H12" i="47"/>
  <c r="H13" i="47"/>
  <c r="F14" i="47"/>
  <c r="B9" i="47"/>
  <c r="D23" i="47"/>
  <c r="D21" i="47"/>
  <c r="AH12" i="47"/>
  <c r="AG11" i="47"/>
  <c r="AF10" i="47"/>
  <c r="AE9" i="47"/>
  <c r="AD8" i="47"/>
  <c r="AC7" i="47"/>
  <c r="AB6" i="47"/>
  <c r="AA5" i="47"/>
  <c r="Z4" i="47"/>
  <c r="Y3" i="47"/>
  <c r="D3" i="47"/>
  <c r="F24" i="6" l="1"/>
  <c r="F25" i="6"/>
  <c r="F23" i="6"/>
  <c r="F20" i="6"/>
  <c r="F17" i="6"/>
  <c r="F22" i="6"/>
  <c r="F19" i="6"/>
  <c r="F21" i="6"/>
  <c r="F16" i="6"/>
  <c r="H9" i="47"/>
  <c r="H11" i="47" s="1"/>
  <c r="L13" i="47"/>
  <c r="L14" i="47" s="1"/>
  <c r="F11" i="47"/>
  <c r="F12" i="47" s="1"/>
  <c r="T9" i="47"/>
  <c r="T10" i="47" s="1"/>
  <c r="P7" i="47"/>
  <c r="P8" i="47" s="1"/>
  <c r="H39" i="47"/>
  <c r="H41" i="47" s="1"/>
  <c r="T41" i="47"/>
  <c r="B49" i="47"/>
  <c r="B50" i="47" s="1"/>
  <c r="T26" i="47"/>
  <c r="T27" i="47" s="1"/>
  <c r="T29" i="47" s="1"/>
  <c r="R12" i="47"/>
  <c r="P11" i="47"/>
  <c r="N9" i="47"/>
  <c r="N10" i="47"/>
  <c r="J20" i="47"/>
  <c r="H18" i="47"/>
  <c r="B10" i="47"/>
  <c r="AG5" i="47"/>
  <c r="AH8" i="47"/>
  <c r="AB7" i="47"/>
  <c r="AF6" i="47"/>
  <c r="AE3" i="47"/>
  <c r="AA8" i="47"/>
  <c r="AA4" i="47"/>
  <c r="AB3" i="47"/>
  <c r="AD5" i="47"/>
  <c r="AC6" i="47"/>
  <c r="Y6" i="47"/>
  <c r="AE7" i="47"/>
  <c r="D4" i="47"/>
  <c r="AG12" i="47"/>
  <c r="AD12" i="47"/>
  <c r="Z12" i="47"/>
  <c r="AF11" i="47"/>
  <c r="AC12" i="47"/>
  <c r="AH11" i="47"/>
  <c r="AD11" i="47"/>
  <c r="Z11" i="47"/>
  <c r="AH10" i="47"/>
  <c r="AA10" i="47"/>
  <c r="AB9" i="47"/>
  <c r="AG8" i="47"/>
  <c r="Z8" i="47"/>
  <c r="AH7" i="47"/>
  <c r="AA7" i="47"/>
  <c r="AE6" i="47"/>
  <c r="AF5" i="47"/>
  <c r="AC5" i="47"/>
  <c r="Y5" i="47"/>
  <c r="AG4" i="47"/>
  <c r="AD4" i="47"/>
  <c r="AH3" i="47"/>
  <c r="AA3" i="47"/>
  <c r="AC8" i="47"/>
  <c r="Y8" i="47"/>
  <c r="AD7" i="47"/>
  <c r="Z7" i="47"/>
  <c r="AH6" i="47"/>
  <c r="AA6" i="47"/>
  <c r="AB5" i="47"/>
  <c r="AF4" i="47"/>
  <c r="Y4" i="47"/>
  <c r="AG3" i="47"/>
  <c r="Z3" i="47"/>
  <c r="AA12" i="47"/>
  <c r="AB11" i="47"/>
  <c r="AC10" i="47"/>
  <c r="AD9" i="47"/>
  <c r="AB8" i="47"/>
  <c r="AF7" i="47"/>
  <c r="AD6" i="47"/>
  <c r="AH5" i="47"/>
  <c r="AB4" i="47"/>
  <c r="AC3" i="47"/>
  <c r="Y12" i="47"/>
  <c r="AE10" i="47"/>
  <c r="AC9" i="47"/>
  <c r="Y9" i="47"/>
  <c r="AF12" i="47"/>
  <c r="AB12" i="47"/>
  <c r="AC11" i="47"/>
  <c r="Y11" i="47"/>
  <c r="AG10" i="47"/>
  <c r="AD10" i="47"/>
  <c r="Z10" i="47"/>
  <c r="AH9" i="47"/>
  <c r="AA9" i="47"/>
  <c r="AF8" i="47"/>
  <c r="AG7" i="47"/>
  <c r="AE5" i="47"/>
  <c r="AC4" i="47"/>
  <c r="AD3" i="47"/>
  <c r="AE12" i="47"/>
  <c r="AE11" i="47"/>
  <c r="Y10" i="47"/>
  <c r="AG9" i="47"/>
  <c r="Z9" i="47"/>
  <c r="AE8" i="47"/>
  <c r="Y7" i="47"/>
  <c r="AG6" i="47"/>
  <c r="Z6" i="47"/>
  <c r="AE4" i="47"/>
  <c r="AF3" i="47"/>
  <c r="AA11" i="47"/>
  <c r="AB10" i="47"/>
  <c r="AF9" i="47"/>
  <c r="AH4" i="47"/>
  <c r="Z5" i="47"/>
  <c r="H15" i="47" l="1"/>
  <c r="N11" i="47"/>
  <c r="N12" i="47" s="1"/>
  <c r="N13" i="47" s="1"/>
  <c r="L16" i="47"/>
  <c r="F13" i="47"/>
  <c r="P14" i="47"/>
  <c r="P15" i="47" s="1"/>
  <c r="T11" i="47"/>
  <c r="J22" i="47"/>
  <c r="J23" i="47" s="1"/>
  <c r="N45" i="47"/>
  <c r="D40" i="47"/>
  <c r="D41" i="47" s="1"/>
  <c r="H42" i="47"/>
  <c r="R14" i="47"/>
  <c r="P16" i="47"/>
  <c r="H19" i="47"/>
  <c r="F18" i="47"/>
  <c r="F20" i="47" s="1"/>
  <c r="B15" i="47"/>
  <c r="B11" i="47"/>
  <c r="D5" i="47"/>
  <c r="D6" i="47" s="1"/>
  <c r="T12" i="47" l="1"/>
  <c r="P17" i="47"/>
  <c r="P18" i="47" s="1"/>
  <c r="B17" i="47"/>
  <c r="F17" i="47"/>
  <c r="F21" i="47" s="1"/>
  <c r="J24" i="47"/>
  <c r="J26" i="47" s="1"/>
  <c r="B13" i="47"/>
  <c r="B16" i="47" s="1"/>
  <c r="L23" i="47"/>
  <c r="N3" i="6"/>
  <c r="T13" i="47"/>
  <c r="N49" i="47"/>
  <c r="T47" i="47"/>
  <c r="H43" i="47"/>
  <c r="R16" i="47"/>
  <c r="P21" i="47"/>
  <c r="N14" i="47"/>
  <c r="N15" i="47" s="1"/>
  <c r="N17" i="47"/>
  <c r="H20" i="47"/>
  <c r="F22" i="47"/>
  <c r="D7" i="47"/>
  <c r="N20" i="47" l="1"/>
  <c r="F24" i="47"/>
  <c r="F25" i="47" s="1"/>
  <c r="F28" i="47" s="1"/>
  <c r="F30" i="47" s="1"/>
  <c r="L3" i="6" s="1"/>
  <c r="T14" i="47"/>
  <c r="T15" i="47" s="1"/>
  <c r="J29" i="47"/>
  <c r="J30" i="47" s="1"/>
  <c r="J40" i="47" s="1"/>
  <c r="R17" i="47"/>
  <c r="R18" i="47" s="1"/>
  <c r="B18" i="47"/>
  <c r="H21" i="47"/>
  <c r="P19" i="47"/>
  <c r="L24" i="47"/>
  <c r="T16" i="47"/>
  <c r="T18" i="47"/>
  <c r="T19" i="47" s="1"/>
  <c r="T20" i="47" s="1"/>
  <c r="Q3" i="6"/>
  <c r="R21" i="47"/>
  <c r="N23" i="47"/>
  <c r="N24" i="47" s="1"/>
  <c r="H24" i="47"/>
  <c r="H26" i="47"/>
  <c r="H28" i="47" s="1"/>
  <c r="S3" i="6"/>
  <c r="S4" i="6"/>
  <c r="L5" i="6"/>
  <c r="D8" i="47"/>
  <c r="N21" i="47" l="1"/>
  <c r="R19" i="47"/>
  <c r="R20" i="47" s="1"/>
  <c r="N28" i="47"/>
  <c r="F32" i="47"/>
  <c r="F34" i="47" s="1"/>
  <c r="F35" i="47" s="1"/>
  <c r="B22" i="47"/>
  <c r="B19" i="47"/>
  <c r="H22" i="47"/>
  <c r="J42" i="47"/>
  <c r="J43" i="47" s="1"/>
  <c r="J45" i="47" s="1"/>
  <c r="J46" i="47" s="1"/>
  <c r="J49" i="47" s="1"/>
  <c r="T17" i="47"/>
  <c r="P22" i="47"/>
  <c r="P23" i="47" s="1"/>
  <c r="P24" i="47" s="1"/>
  <c r="P29" i="47" s="1"/>
  <c r="P30" i="47" s="1"/>
  <c r="P31" i="47" s="1"/>
  <c r="P32" i="47" s="1"/>
  <c r="R24" i="47"/>
  <c r="L26" i="47"/>
  <c r="S5" i="6"/>
  <c r="N29" i="47"/>
  <c r="N30" i="47" s="1"/>
  <c r="R29" i="47"/>
  <c r="R4" i="6" s="1"/>
  <c r="L7" i="6"/>
  <c r="L8" i="6"/>
  <c r="L4" i="6"/>
  <c r="L6" i="6"/>
  <c r="R3" i="6"/>
  <c r="H48" i="47"/>
  <c r="R5" i="6"/>
  <c r="O3" i="6"/>
  <c r="O9" i="6"/>
  <c r="O8" i="6"/>
  <c r="O6" i="6"/>
  <c r="O4" i="6"/>
  <c r="O7" i="6"/>
  <c r="O5" i="6"/>
  <c r="D10" i="47"/>
  <c r="D11" i="47" s="1"/>
  <c r="D9" i="47"/>
  <c r="H33" i="47" l="1"/>
  <c r="H34" i="47" s="1"/>
  <c r="H35" i="47" s="1"/>
  <c r="H37" i="47" s="1"/>
  <c r="H38" i="47" s="1"/>
  <c r="H44" i="47" s="1"/>
  <c r="H46" i="47" s="1"/>
  <c r="N22" i="47"/>
  <c r="N25" i="47" s="1"/>
  <c r="R22" i="47"/>
  <c r="R23" i="47" s="1"/>
  <c r="J50" i="47"/>
  <c r="P33" i="47"/>
  <c r="P37" i="47" s="1"/>
  <c r="P38" i="47" s="1"/>
  <c r="P43" i="47" s="1"/>
  <c r="P45" i="47"/>
  <c r="L29" i="47"/>
  <c r="T21" i="47"/>
  <c r="F38" i="47"/>
  <c r="F41" i="47" s="1"/>
  <c r="F43" i="47" s="1"/>
  <c r="B21" i="47"/>
  <c r="O10" i="6"/>
  <c r="S6" i="6"/>
  <c r="T22" i="47"/>
  <c r="T25" i="47"/>
  <c r="Q4" i="6"/>
  <c r="J3" i="6"/>
  <c r="J9" i="6"/>
  <c r="J7" i="6"/>
  <c r="J6" i="6"/>
  <c r="J5" i="6"/>
  <c r="J10" i="6"/>
  <c r="Q5" i="6"/>
  <c r="J4" i="6"/>
  <c r="Q10" i="6"/>
  <c r="J8" i="6"/>
  <c r="Q9" i="6"/>
  <c r="J11" i="6"/>
  <c r="D12" i="47"/>
  <c r="D14" i="47" l="1"/>
  <c r="D16" i="47" s="1"/>
  <c r="D18" i="47" s="1"/>
  <c r="D19" i="47" s="1"/>
  <c r="D20" i="47" s="1"/>
  <c r="D24" i="47" s="1"/>
  <c r="D25" i="47" s="1"/>
  <c r="D26" i="47" s="1"/>
  <c r="D27" i="47" s="1"/>
  <c r="Q18" i="6"/>
  <c r="R27" i="47"/>
  <c r="R28" i="47" s="1"/>
  <c r="R14" i="6" s="1"/>
  <c r="Q16" i="6"/>
  <c r="P39" i="47"/>
  <c r="N26" i="47"/>
  <c r="N27" i="47" s="1"/>
  <c r="H47" i="47"/>
  <c r="H49" i="47" s="1"/>
  <c r="F44" i="47"/>
  <c r="F47" i="47" s="1"/>
  <c r="B23" i="47"/>
  <c r="L39" i="47"/>
  <c r="O11" i="6"/>
  <c r="Q17" i="6"/>
  <c r="Q15" i="6"/>
  <c r="L18" i="6"/>
  <c r="L13" i="6"/>
  <c r="P4" i="6"/>
  <c r="L12" i="6"/>
  <c r="L21" i="6"/>
  <c r="L11" i="6"/>
  <c r="L19" i="6"/>
  <c r="L16" i="6"/>
  <c r="L15" i="6"/>
  <c r="L14" i="6"/>
  <c r="L9" i="6"/>
  <c r="L10" i="6"/>
  <c r="L20" i="6"/>
  <c r="R6" i="6"/>
  <c r="R11" i="6"/>
  <c r="R8" i="6"/>
  <c r="R9" i="6"/>
  <c r="R12" i="6"/>
  <c r="R10" i="6"/>
  <c r="R13" i="6"/>
  <c r="R7" i="6"/>
  <c r="L17" i="6"/>
  <c r="T23" i="47"/>
  <c r="T24" i="47" s="1"/>
  <c r="K4" i="6"/>
  <c r="K3" i="6"/>
  <c r="Q8" i="6"/>
  <c r="Q11" i="6"/>
  <c r="Q6" i="6"/>
  <c r="Q7" i="6"/>
  <c r="Q14" i="6"/>
  <c r="Q12" i="6"/>
  <c r="K13" i="6"/>
  <c r="K14" i="6"/>
  <c r="K7" i="6"/>
  <c r="K12" i="6"/>
  <c r="K15" i="6"/>
  <c r="K9" i="6"/>
  <c r="K8" i="6"/>
  <c r="K6" i="6"/>
  <c r="K10" i="6"/>
  <c r="K5" i="6"/>
  <c r="K11" i="6"/>
  <c r="N25" i="6"/>
  <c r="M60" i="6" l="1"/>
  <c r="D28" i="47"/>
  <c r="D29" i="47" s="1"/>
  <c r="D31" i="47" s="1"/>
  <c r="D32" i="47" s="1"/>
  <c r="D34" i="47" s="1"/>
  <c r="D35" i="47" s="1"/>
  <c r="D36" i="47" s="1"/>
  <c r="D39" i="47" s="1"/>
  <c r="D42" i="47" s="1"/>
  <c r="K16" i="6"/>
  <c r="K17" i="6"/>
  <c r="K19" i="6"/>
  <c r="Q19" i="6"/>
  <c r="P40" i="47"/>
  <c r="P44" i="47" s="1"/>
  <c r="R31" i="47"/>
  <c r="R35" i="47" s="1"/>
  <c r="F48" i="47"/>
  <c r="F51" i="47" s="1"/>
  <c r="L23" i="6"/>
  <c r="N32" i="47"/>
  <c r="N36" i="47" s="1"/>
  <c r="P17" i="6" s="1"/>
  <c r="L22" i="6"/>
  <c r="L43" i="47"/>
  <c r="L44" i="47" s="1"/>
  <c r="R46" i="47"/>
  <c r="O13" i="6"/>
  <c r="O12" i="6"/>
  <c r="P3" i="6"/>
  <c r="B24" i="47"/>
  <c r="B25" i="47" s="1"/>
  <c r="B27" i="47" s="1"/>
  <c r="J12" i="6"/>
  <c r="T28" i="47"/>
  <c r="T30" i="47" s="1"/>
  <c r="T33" i="47" s="1"/>
  <c r="T34" i="47" s="1"/>
  <c r="T36" i="47" s="1"/>
  <c r="P12" i="6"/>
  <c r="P7" i="6"/>
  <c r="P15" i="6"/>
  <c r="P6" i="6"/>
  <c r="P10" i="6"/>
  <c r="P5" i="6"/>
  <c r="P14" i="6"/>
  <c r="P11" i="6"/>
  <c r="P8" i="6"/>
  <c r="P13" i="6"/>
  <c r="S7" i="6"/>
  <c r="M49" i="6"/>
  <c r="M11" i="6"/>
  <c r="M4" i="6"/>
  <c r="M20" i="6"/>
  <c r="M12" i="6"/>
  <c r="M10" i="6"/>
  <c r="M21" i="6"/>
  <c r="M7" i="6"/>
  <c r="M19" i="6"/>
  <c r="M24" i="6"/>
  <c r="M5" i="6"/>
  <c r="M8" i="6"/>
  <c r="M25" i="6"/>
  <c r="M6" i="6"/>
  <c r="M9" i="6"/>
  <c r="M15" i="6"/>
  <c r="M28" i="6"/>
  <c r="M22" i="6"/>
  <c r="M13" i="6"/>
  <c r="M14" i="6"/>
  <c r="M17" i="6"/>
  <c r="M3" i="6"/>
  <c r="M16" i="6"/>
  <c r="M23" i="6"/>
  <c r="M18" i="6"/>
  <c r="M53" i="6"/>
  <c r="M27" i="6"/>
  <c r="M29" i="6"/>
  <c r="M26" i="6"/>
  <c r="M30" i="6"/>
  <c r="M57" i="6"/>
  <c r="M37" i="6"/>
  <c r="M64" i="6"/>
  <c r="M58" i="6"/>
  <c r="M36" i="6"/>
  <c r="M45" i="6"/>
  <c r="M42" i="6"/>
  <c r="M54" i="6"/>
  <c r="M32" i="6"/>
  <c r="M50" i="6"/>
  <c r="M63" i="6"/>
  <c r="M47" i="6"/>
  <c r="M31" i="6"/>
  <c r="M56" i="6"/>
  <c r="M62" i="6"/>
  <c r="M38" i="6"/>
  <c r="M61" i="6"/>
  <c r="M59" i="6"/>
  <c r="M65" i="6"/>
  <c r="M48" i="6"/>
  <c r="M46" i="6"/>
  <c r="M44" i="6"/>
  <c r="M39" i="6"/>
  <c r="M33" i="6"/>
  <c r="M40" i="6"/>
  <c r="M55" i="6"/>
  <c r="M41" i="6"/>
  <c r="M43" i="6"/>
  <c r="M35" i="6"/>
  <c r="M34" i="6"/>
  <c r="M51" i="6"/>
  <c r="M66" i="6"/>
  <c r="M52" i="6"/>
  <c r="N19" i="6"/>
  <c r="N48" i="6"/>
  <c r="N65" i="6"/>
  <c r="N27" i="6"/>
  <c r="N37" i="6"/>
  <c r="N22" i="6"/>
  <c r="N6" i="6"/>
  <c r="N50" i="6"/>
  <c r="N52" i="6"/>
  <c r="N5" i="6"/>
  <c r="N42" i="6"/>
  <c r="N32" i="6"/>
  <c r="N23" i="6"/>
  <c r="N16" i="6"/>
  <c r="N58" i="6"/>
  <c r="N20" i="6"/>
  <c r="N54" i="6"/>
  <c r="N56" i="6"/>
  <c r="N49" i="6"/>
  <c r="N44" i="6"/>
  <c r="N18" i="6"/>
  <c r="N15" i="6"/>
  <c r="N24" i="6"/>
  <c r="N64" i="6"/>
  <c r="N13" i="6"/>
  <c r="N47" i="6"/>
  <c r="N34" i="6"/>
  <c r="N26" i="6"/>
  <c r="N14" i="6"/>
  <c r="N40" i="6"/>
  <c r="N57" i="6"/>
  <c r="N4" i="6"/>
  <c r="N28" i="6"/>
  <c r="N43" i="6"/>
  <c r="N46" i="6"/>
  <c r="N45" i="6"/>
  <c r="N35" i="6"/>
  <c r="N38" i="6"/>
  <c r="N10" i="6"/>
  <c r="N63" i="6"/>
  <c r="N21" i="6"/>
  <c r="N12" i="6"/>
  <c r="N51" i="6"/>
  <c r="N30" i="6"/>
  <c r="N41" i="6"/>
  <c r="N17" i="6"/>
  <c r="N60" i="6"/>
  <c r="N61" i="6"/>
  <c r="N8" i="6"/>
  <c r="N39" i="6"/>
  <c r="N31" i="6"/>
  <c r="N55" i="6"/>
  <c r="N66" i="6"/>
  <c r="N36" i="6"/>
  <c r="N29" i="6"/>
  <c r="N7" i="6"/>
  <c r="N9" i="6"/>
  <c r="N11" i="6"/>
  <c r="N62" i="6"/>
  <c r="N59" i="6"/>
  <c r="N33" i="6"/>
  <c r="N53" i="6"/>
  <c r="K60" i="46"/>
  <c r="Y13" i="6" l="1"/>
  <c r="Z13" i="6"/>
  <c r="K20" i="6"/>
  <c r="K18" i="6"/>
  <c r="K25" i="6"/>
  <c r="K22" i="6"/>
  <c r="K23" i="6"/>
  <c r="K21" i="6"/>
  <c r="D44" i="47"/>
  <c r="K26" i="6" s="1"/>
  <c r="K24" i="6"/>
  <c r="P16" i="6"/>
  <c r="P47" i="47"/>
  <c r="Q21" i="6"/>
  <c r="R15" i="6"/>
  <c r="R16" i="6"/>
  <c r="R37" i="47"/>
  <c r="R40" i="47" s="1"/>
  <c r="Q20" i="6"/>
  <c r="L28" i="6"/>
  <c r="L35" i="6"/>
  <c r="L34" i="6"/>
  <c r="L53" i="6"/>
  <c r="L51" i="6"/>
  <c r="L46" i="6"/>
  <c r="L52" i="6"/>
  <c r="L43" i="6"/>
  <c r="L54" i="6"/>
  <c r="L56" i="6"/>
  <c r="L41" i="6"/>
  <c r="L64" i="6"/>
  <c r="L37" i="6"/>
  <c r="L27" i="6"/>
  <c r="L66" i="6"/>
  <c r="L48" i="6"/>
  <c r="L63" i="6"/>
  <c r="L25" i="6"/>
  <c r="L62" i="6"/>
  <c r="L32" i="6"/>
  <c r="L38" i="6"/>
  <c r="L55" i="6"/>
  <c r="L60" i="6"/>
  <c r="L36" i="6"/>
  <c r="L44" i="6"/>
  <c r="L40" i="6"/>
  <c r="L30" i="6"/>
  <c r="L57" i="6"/>
  <c r="R17" i="6"/>
  <c r="L65" i="6"/>
  <c r="L61" i="6"/>
  <c r="L31" i="6"/>
  <c r="L50" i="6"/>
  <c r="L39" i="6"/>
  <c r="L49" i="6"/>
  <c r="L58" i="6"/>
  <c r="L45" i="6"/>
  <c r="L59" i="6"/>
  <c r="L47" i="6"/>
  <c r="L24" i="6"/>
  <c r="L26" i="6"/>
  <c r="L42" i="6"/>
  <c r="L29" i="6"/>
  <c r="L33" i="6"/>
  <c r="J13" i="6"/>
  <c r="B31" i="47"/>
  <c r="B36" i="47" s="1"/>
  <c r="J14" i="6"/>
  <c r="J15" i="6"/>
  <c r="P48" i="47"/>
  <c r="Q23" i="6" s="1"/>
  <c r="N39" i="47"/>
  <c r="N41" i="47" s="1"/>
  <c r="N43" i="47" s="1"/>
  <c r="N44" i="47" s="1"/>
  <c r="Q22" i="6"/>
  <c r="S8" i="6"/>
  <c r="T37" i="47"/>
  <c r="T38" i="47" s="1"/>
  <c r="L45" i="47"/>
  <c r="N74" i="6"/>
  <c r="M74" i="6"/>
  <c r="W65" i="6"/>
  <c r="X66" i="6"/>
  <c r="Y67" i="6"/>
  <c r="Z68" i="6"/>
  <c r="AA69" i="6"/>
  <c r="AB70" i="6"/>
  <c r="AC71" i="6"/>
  <c r="AD72" i="6"/>
  <c r="AE73" i="6"/>
  <c r="V64" i="6"/>
  <c r="W53" i="6"/>
  <c r="X54" i="6"/>
  <c r="Y55" i="6"/>
  <c r="Z56" i="6"/>
  <c r="AA57" i="6"/>
  <c r="AB58" i="6"/>
  <c r="AC59" i="6"/>
  <c r="AD60" i="6"/>
  <c r="AE61" i="6"/>
  <c r="V52" i="6"/>
  <c r="X13" i="6" l="1"/>
  <c r="D45" i="47"/>
  <c r="K27" i="6" s="1"/>
  <c r="R41" i="47"/>
  <c r="R45" i="47" s="1"/>
  <c r="R48" i="47" s="1"/>
  <c r="R49" i="47" s="1"/>
  <c r="J16" i="6"/>
  <c r="L74" i="6"/>
  <c r="J17" i="6"/>
  <c r="P49" i="47"/>
  <c r="Q13" i="6" s="1"/>
  <c r="P18" i="6"/>
  <c r="P19" i="6"/>
  <c r="N46" i="47"/>
  <c r="P21" i="6" s="1"/>
  <c r="P20" i="6"/>
  <c r="L49" i="47"/>
  <c r="O15" i="6" s="1"/>
  <c r="O14" i="6"/>
  <c r="R18" i="6"/>
  <c r="R51" i="47"/>
  <c r="B42" i="47"/>
  <c r="R19" i="6"/>
  <c r="T40" i="47"/>
  <c r="T42" i="47" s="1"/>
  <c r="S9" i="6"/>
  <c r="D48" i="47" l="1"/>
  <c r="K28" i="6" s="1"/>
  <c r="R50" i="47"/>
  <c r="R23" i="6" s="1"/>
  <c r="P50" i="47"/>
  <c r="P51" i="47" s="1"/>
  <c r="Q60" i="6" s="1"/>
  <c r="Q24" i="6"/>
  <c r="B46" i="47"/>
  <c r="J19" i="6" s="1"/>
  <c r="J18" i="6"/>
  <c r="R22" i="6"/>
  <c r="R20" i="6"/>
  <c r="R21" i="6"/>
  <c r="N47" i="47"/>
  <c r="P22" i="6" s="1"/>
  <c r="T43" i="47"/>
  <c r="T46" i="47" s="1"/>
  <c r="S11" i="6" s="1"/>
  <c r="L50" i="47"/>
  <c r="S10" i="6"/>
  <c r="R58" i="6" l="1"/>
  <c r="R45" i="6"/>
  <c r="R46" i="6"/>
  <c r="R59" i="6"/>
  <c r="R50" i="6"/>
  <c r="R44" i="6"/>
  <c r="D51" i="47"/>
  <c r="K31" i="6" s="1"/>
  <c r="R53" i="6"/>
  <c r="R25" i="6"/>
  <c r="R64" i="6"/>
  <c r="R63" i="6"/>
  <c r="R66" i="6"/>
  <c r="R48" i="6"/>
  <c r="R24" i="6"/>
  <c r="R43" i="6"/>
  <c r="R61" i="6"/>
  <c r="Q25" i="6"/>
  <c r="R62" i="6"/>
  <c r="R32" i="6"/>
  <c r="R38" i="6"/>
  <c r="R51" i="6"/>
  <c r="R28" i="6"/>
  <c r="R47" i="6"/>
  <c r="R33" i="6"/>
  <c r="R39" i="6"/>
  <c r="R35" i="6"/>
  <c r="R54" i="6"/>
  <c r="R52" i="6"/>
  <c r="R40" i="6"/>
  <c r="R41" i="6"/>
  <c r="R30" i="6"/>
  <c r="R29" i="6"/>
  <c r="R26" i="6"/>
  <c r="R56" i="6"/>
  <c r="R27" i="6"/>
  <c r="R49" i="6"/>
  <c r="R57" i="6"/>
  <c r="R65" i="6"/>
  <c r="R37" i="6"/>
  <c r="R55" i="6"/>
  <c r="R36" i="6"/>
  <c r="R60" i="6"/>
  <c r="R31" i="6"/>
  <c r="R34" i="6"/>
  <c r="R42" i="6"/>
  <c r="Q28" i="6"/>
  <c r="Q43" i="6"/>
  <c r="Q29" i="6"/>
  <c r="Q47" i="6"/>
  <c r="Q42" i="6"/>
  <c r="Q56" i="6"/>
  <c r="Q48" i="6"/>
  <c r="Q57" i="6"/>
  <c r="Q66" i="6"/>
  <c r="Q61" i="6"/>
  <c r="Q41" i="6"/>
  <c r="Q31" i="6"/>
  <c r="Q55" i="6"/>
  <c r="Q34" i="6"/>
  <c r="Q26" i="6"/>
  <c r="Q36" i="6"/>
  <c r="Q46" i="6"/>
  <c r="Q38" i="6"/>
  <c r="Q51" i="6"/>
  <c r="Q44" i="6"/>
  <c r="Q40" i="6"/>
  <c r="Q30" i="6"/>
  <c r="Q39" i="6"/>
  <c r="Q54" i="6"/>
  <c r="Q50" i="6"/>
  <c r="Q32" i="6"/>
  <c r="Q37" i="6"/>
  <c r="Q52" i="6"/>
  <c r="Q65" i="6"/>
  <c r="L51" i="47"/>
  <c r="O64" i="6" s="1"/>
  <c r="O16" i="6"/>
  <c r="Q63" i="6"/>
  <c r="Q62" i="6"/>
  <c r="Q58" i="6"/>
  <c r="Q33" i="6"/>
  <c r="B48" i="47"/>
  <c r="B47" i="47"/>
  <c r="Q49" i="6"/>
  <c r="Q59" i="6"/>
  <c r="Q64" i="6"/>
  <c r="P9" i="6"/>
  <c r="N48" i="47"/>
  <c r="Q35" i="6"/>
  <c r="Q53" i="6"/>
  <c r="Q45" i="6"/>
  <c r="Q27" i="6"/>
  <c r="T51" i="47"/>
  <c r="S22" i="6" s="1"/>
  <c r="U18" i="45"/>
  <c r="M44" i="46" s="1"/>
  <c r="O10" i="45"/>
  <c r="C34" i="46" s="1"/>
  <c r="C4" i="45"/>
  <c r="AA11" i="45"/>
  <c r="K59" i="46" s="1"/>
  <c r="C7" i="45"/>
  <c r="C7" i="46" s="1"/>
  <c r="U7" i="45"/>
  <c r="K43" i="46" s="1"/>
  <c r="X17" i="45"/>
  <c r="E43" i="46" s="1"/>
  <c r="X22" i="45"/>
  <c r="E48" i="46" s="1"/>
  <c r="U15" i="45"/>
  <c r="M41" i="46" s="1"/>
  <c r="K45" i="46"/>
  <c r="R6" i="45"/>
  <c r="K30" i="46" s="1"/>
  <c r="L4" i="45"/>
  <c r="K16" i="46" s="1"/>
  <c r="O11" i="45"/>
  <c r="C35" i="46" s="1"/>
  <c r="F4" i="45"/>
  <c r="K4" i="46" s="1"/>
  <c r="I5" i="45"/>
  <c r="C17" i="46" s="1"/>
  <c r="C10" i="45"/>
  <c r="C10" i="46" s="1"/>
  <c r="AA4" i="45"/>
  <c r="K52" i="46" s="1"/>
  <c r="U12" i="45"/>
  <c r="K48" i="46" s="1"/>
  <c r="F11" i="45"/>
  <c r="K11" i="46" s="1"/>
  <c r="C8" i="45"/>
  <c r="C8" i="46" s="1"/>
  <c r="L32" i="45"/>
  <c r="O24" i="46" s="1"/>
  <c r="R5" i="45"/>
  <c r="K29" i="46" s="1"/>
  <c r="F10" i="45"/>
  <c r="K10" i="46" s="1"/>
  <c r="I11" i="45"/>
  <c r="C23" i="46" s="1"/>
  <c r="AD10" i="45"/>
  <c r="C58" i="46" s="1"/>
  <c r="L12" i="45"/>
  <c r="K24" i="46" s="1"/>
  <c r="AD12" i="45"/>
  <c r="C60" i="46" s="1"/>
  <c r="U11" i="45"/>
  <c r="K47" i="46" s="1"/>
  <c r="X10" i="45"/>
  <c r="C46" i="46" s="1"/>
  <c r="X8" i="45"/>
  <c r="C44" i="46" s="1"/>
  <c r="O12" i="45"/>
  <c r="C36" i="46" s="1"/>
  <c r="C6" i="45"/>
  <c r="C6" i="46" s="1"/>
  <c r="R8" i="45"/>
  <c r="K32" i="46" s="1"/>
  <c r="R10" i="45"/>
  <c r="K34" i="46" s="1"/>
  <c r="I10" i="45"/>
  <c r="C22" i="46" s="1"/>
  <c r="X7" i="45"/>
  <c r="C43" i="46" s="1"/>
  <c r="AA5" i="45"/>
  <c r="K53" i="46" s="1"/>
  <c r="AD11" i="45"/>
  <c r="C59" i="46" s="1"/>
  <c r="O9" i="45"/>
  <c r="C33" i="46" s="1"/>
  <c r="X4" i="45"/>
  <c r="C40" i="46" s="1"/>
  <c r="C9" i="45"/>
  <c r="C9" i="46" s="1"/>
  <c r="AA8" i="45"/>
  <c r="K56" i="46" s="1"/>
  <c r="O4" i="45"/>
  <c r="C28" i="46" s="1"/>
  <c r="R9" i="45"/>
  <c r="K33" i="46" s="1"/>
  <c r="U10" i="45"/>
  <c r="K46" i="46" s="1"/>
  <c r="AD6" i="45"/>
  <c r="C54" i="46" s="1"/>
  <c r="I12" i="45"/>
  <c r="C24" i="46" s="1"/>
  <c r="L8" i="45"/>
  <c r="K20" i="46" s="1"/>
  <c r="R11" i="45"/>
  <c r="K35" i="46" s="1"/>
  <c r="X12" i="45"/>
  <c r="C48" i="46" s="1"/>
  <c r="O7" i="45"/>
  <c r="C31" i="46" s="1"/>
  <c r="I9" i="45"/>
  <c r="C21" i="46" s="1"/>
  <c r="L9" i="45"/>
  <c r="K21" i="46" s="1"/>
  <c r="U4" i="45"/>
  <c r="K40" i="46" s="1"/>
  <c r="I14" i="45"/>
  <c r="E16" i="46" s="1"/>
  <c r="AA7" i="45"/>
  <c r="K55" i="46" s="1"/>
  <c r="L11" i="45"/>
  <c r="K23" i="46" s="1"/>
  <c r="AD5" i="45"/>
  <c r="C53" i="46" s="1"/>
  <c r="C45" i="46"/>
  <c r="U6" i="45"/>
  <c r="K42" i="46" s="1"/>
  <c r="X6" i="45"/>
  <c r="C42" i="46" s="1"/>
  <c r="X11" i="45"/>
  <c r="C47" i="46" s="1"/>
  <c r="O6" i="45"/>
  <c r="C30" i="46" s="1"/>
  <c r="AA10" i="45"/>
  <c r="K58" i="46" s="1"/>
  <c r="R4" i="45"/>
  <c r="K28" i="46" s="1"/>
  <c r="M6" i="46"/>
  <c r="L7" i="45"/>
  <c r="K19" i="46" s="1"/>
  <c r="L10" i="45"/>
  <c r="K22" i="46" s="1"/>
  <c r="AD4" i="45"/>
  <c r="C52" i="46" s="1"/>
  <c r="C11" i="45"/>
  <c r="C11" i="46" s="1"/>
  <c r="U5" i="45"/>
  <c r="K41" i="46" s="1"/>
  <c r="AA6" i="45"/>
  <c r="K54" i="46" s="1"/>
  <c r="M5" i="46"/>
  <c r="C12" i="45"/>
  <c r="C12" i="46" s="1"/>
  <c r="I8" i="45"/>
  <c r="C20" i="46" s="1"/>
  <c r="AD8" i="45"/>
  <c r="C56" i="46" s="1"/>
  <c r="R12" i="45"/>
  <c r="K36" i="46" s="1"/>
  <c r="I4" i="45"/>
  <c r="C16" i="46" s="1"/>
  <c r="O5" i="45"/>
  <c r="C29" i="46" s="1"/>
  <c r="O8" i="45"/>
  <c r="C32" i="46" s="1"/>
  <c r="L6" i="45"/>
  <c r="K18" i="46" s="1"/>
  <c r="R7" i="45"/>
  <c r="K31" i="46" s="1"/>
  <c r="U8" i="45"/>
  <c r="K44" i="46" s="1"/>
  <c r="I7" i="45"/>
  <c r="C19" i="46" s="1"/>
  <c r="X5" i="45"/>
  <c r="C41" i="46" s="1"/>
  <c r="AD7" i="45"/>
  <c r="C55" i="46" s="1"/>
  <c r="F8" i="45"/>
  <c r="K8" i="46" s="1"/>
  <c r="C5" i="45"/>
  <c r="C5" i="46" s="1"/>
  <c r="I6" i="45"/>
  <c r="C18" i="46" s="1"/>
  <c r="L5" i="45"/>
  <c r="K17" i="46" s="1"/>
  <c r="K57" i="46"/>
  <c r="C16" i="45"/>
  <c r="E6" i="46" s="1"/>
  <c r="O22" i="45"/>
  <c r="E36" i="46" s="1"/>
  <c r="L21" i="45"/>
  <c r="M23" i="46" s="1"/>
  <c r="O16" i="45"/>
  <c r="E30" i="46" s="1"/>
  <c r="C14" i="45"/>
  <c r="E4" i="46" s="1"/>
  <c r="O15" i="45"/>
  <c r="E29" i="46" s="1"/>
  <c r="O21" i="45"/>
  <c r="E35" i="46" s="1"/>
  <c r="O14" i="45"/>
  <c r="E28" i="46" s="1"/>
  <c r="C19" i="45"/>
  <c r="E9" i="46" s="1"/>
  <c r="C20" i="45"/>
  <c r="E10" i="46" s="1"/>
  <c r="M7" i="46"/>
  <c r="F7" i="45"/>
  <c r="K7" i="46" s="1"/>
  <c r="C15" i="45"/>
  <c r="E5" i="46" s="1"/>
  <c r="O31" i="45"/>
  <c r="G35" i="46" s="1"/>
  <c r="O20" i="45"/>
  <c r="E34" i="46" s="1"/>
  <c r="C18" i="45"/>
  <c r="E8" i="46" s="1"/>
  <c r="O19" i="45"/>
  <c r="E33" i="46" s="1"/>
  <c r="L18" i="45"/>
  <c r="M20" i="46" s="1"/>
  <c r="O17" i="45"/>
  <c r="E31" i="46" s="1"/>
  <c r="O18" i="45"/>
  <c r="E32" i="46" s="1"/>
  <c r="C17" i="45"/>
  <c r="E7" i="46" s="1"/>
  <c r="AD13" i="6" l="1"/>
  <c r="AC13" i="6"/>
  <c r="K35" i="6"/>
  <c r="K60" i="6"/>
  <c r="K65" i="6"/>
  <c r="K46" i="6"/>
  <c r="K62" i="6"/>
  <c r="K64" i="6"/>
  <c r="K56" i="6"/>
  <c r="K61" i="6"/>
  <c r="K51" i="6"/>
  <c r="K50" i="6"/>
  <c r="K44" i="6"/>
  <c r="K57" i="6"/>
  <c r="K30" i="6"/>
  <c r="K34" i="6"/>
  <c r="K52" i="6"/>
  <c r="K37" i="6"/>
  <c r="K43" i="6"/>
  <c r="K54" i="6"/>
  <c r="K47" i="6"/>
  <c r="K36" i="6"/>
  <c r="K29" i="6"/>
  <c r="K55" i="6"/>
  <c r="K58" i="6"/>
  <c r="K33" i="6"/>
  <c r="K40" i="6"/>
  <c r="K66" i="6"/>
  <c r="K63" i="6"/>
  <c r="K45" i="6"/>
  <c r="K48" i="6"/>
  <c r="K41" i="6"/>
  <c r="K38" i="6"/>
  <c r="K49" i="6"/>
  <c r="K39" i="6"/>
  <c r="K59" i="6"/>
  <c r="K32" i="6"/>
  <c r="K42" i="6"/>
  <c r="K53" i="6"/>
  <c r="R74" i="6"/>
  <c r="N50" i="47"/>
  <c r="P52" i="6" s="1"/>
  <c r="O49" i="6"/>
  <c r="J60" i="6"/>
  <c r="S56" i="6"/>
  <c r="O55" i="6"/>
  <c r="O34" i="6"/>
  <c r="O52" i="6"/>
  <c r="O17" i="6"/>
  <c r="O41" i="6"/>
  <c r="O43" i="6"/>
  <c r="O50" i="6"/>
  <c r="O26" i="6"/>
  <c r="O23" i="6"/>
  <c r="O47" i="6"/>
  <c r="O45" i="6"/>
  <c r="O19" i="6"/>
  <c r="O53" i="6"/>
  <c r="O56" i="6"/>
  <c r="O18" i="6"/>
  <c r="O30" i="6"/>
  <c r="O61" i="6"/>
  <c r="O58" i="6"/>
  <c r="O59" i="6"/>
  <c r="O40" i="6"/>
  <c r="O54" i="6"/>
  <c r="O66" i="6"/>
  <c r="O22" i="6"/>
  <c r="O57" i="6"/>
  <c r="O21" i="6"/>
  <c r="O32" i="6"/>
  <c r="Q74" i="6"/>
  <c r="O44" i="6"/>
  <c r="O60" i="6"/>
  <c r="O33" i="6"/>
  <c r="O28" i="6"/>
  <c r="O24" i="6"/>
  <c r="O36" i="6"/>
  <c r="O25" i="6"/>
  <c r="O29" i="6"/>
  <c r="O65" i="6"/>
  <c r="P55" i="6"/>
  <c r="O51" i="6"/>
  <c r="O39" i="6"/>
  <c r="O63" i="6"/>
  <c r="O62" i="6"/>
  <c r="O46" i="6"/>
  <c r="O27" i="6"/>
  <c r="O20" i="6"/>
  <c r="O38" i="6"/>
  <c r="J22" i="6"/>
  <c r="P28" i="6"/>
  <c r="J47" i="6"/>
  <c r="J41" i="6"/>
  <c r="P40" i="6"/>
  <c r="P58" i="6"/>
  <c r="P59" i="6"/>
  <c r="J45" i="6"/>
  <c r="J23" i="6"/>
  <c r="J44" i="6"/>
  <c r="J48" i="6"/>
  <c r="J21" i="6"/>
  <c r="J39" i="6"/>
  <c r="J66" i="6"/>
  <c r="J51" i="6"/>
  <c r="J50" i="6"/>
  <c r="J54" i="6"/>
  <c r="J53" i="6"/>
  <c r="J55" i="6"/>
  <c r="J36" i="6"/>
  <c r="J35" i="6"/>
  <c r="J30" i="6"/>
  <c r="J37" i="6"/>
  <c r="J63" i="6"/>
  <c r="J28" i="6"/>
  <c r="J58" i="6"/>
  <c r="J52" i="6"/>
  <c r="J38" i="6"/>
  <c r="J49" i="6"/>
  <c r="J34" i="6"/>
  <c r="J27" i="6"/>
  <c r="J25" i="6"/>
  <c r="J46" i="6"/>
  <c r="J65" i="6"/>
  <c r="J32" i="6"/>
  <c r="J31" i="6"/>
  <c r="J56" i="6"/>
  <c r="J42" i="6"/>
  <c r="J20" i="6"/>
  <c r="J24" i="6"/>
  <c r="J26" i="6"/>
  <c r="J59" i="6"/>
  <c r="J61" i="6"/>
  <c r="J29" i="6"/>
  <c r="J43" i="6"/>
  <c r="J62" i="6"/>
  <c r="J57" i="6"/>
  <c r="J64" i="6"/>
  <c r="P36" i="6"/>
  <c r="O48" i="6"/>
  <c r="O37" i="6"/>
  <c r="O31" i="6"/>
  <c r="P57" i="6"/>
  <c r="P53" i="6"/>
  <c r="P27" i="6"/>
  <c r="P23" i="6"/>
  <c r="O42" i="6"/>
  <c r="J33" i="6"/>
  <c r="P42" i="6"/>
  <c r="J40" i="6"/>
  <c r="O35" i="6"/>
  <c r="S15" i="6"/>
  <c r="S36" i="6"/>
  <c r="S51" i="6"/>
  <c r="S27" i="6"/>
  <c r="S38" i="6"/>
  <c r="S35" i="6"/>
  <c r="S54" i="6"/>
  <c r="S43" i="6"/>
  <c r="S39" i="6"/>
  <c r="S55" i="6"/>
  <c r="S41" i="6"/>
  <c r="S12" i="6"/>
  <c r="S62" i="6"/>
  <c r="S20" i="6"/>
  <c r="S61" i="6"/>
  <c r="S30" i="6"/>
  <c r="S47" i="6"/>
  <c r="S53" i="6"/>
  <c r="S18" i="6"/>
  <c r="S29" i="6"/>
  <c r="S50" i="6"/>
  <c r="S14" i="6"/>
  <c r="S32" i="6"/>
  <c r="S65" i="6"/>
  <c r="S13" i="6"/>
  <c r="S42" i="6"/>
  <c r="S17" i="6"/>
  <c r="S16" i="6"/>
  <c r="S48" i="6"/>
  <c r="S59" i="6"/>
  <c r="S31" i="6"/>
  <c r="S21" i="6"/>
  <c r="S66" i="6"/>
  <c r="S28" i="6"/>
  <c r="S58" i="6"/>
  <c r="S26" i="6"/>
  <c r="S52" i="6"/>
  <c r="S24" i="6"/>
  <c r="S63" i="6"/>
  <c r="S57" i="6"/>
  <c r="S64" i="6"/>
  <c r="S33" i="6"/>
  <c r="S23" i="6"/>
  <c r="S25" i="6"/>
  <c r="S46" i="6"/>
  <c r="S45" i="6"/>
  <c r="S37" i="6"/>
  <c r="S60" i="6"/>
  <c r="S40" i="6"/>
  <c r="S34" i="6"/>
  <c r="S49" i="6"/>
  <c r="S19" i="6"/>
  <c r="S44" i="6"/>
  <c r="M10" i="46"/>
  <c r="C4" i="46"/>
  <c r="D4" i="45"/>
  <c r="M4" i="46"/>
  <c r="M8" i="46"/>
  <c r="F5" i="45"/>
  <c r="K5" i="46" s="1"/>
  <c r="F6" i="45"/>
  <c r="K6" i="46" s="1"/>
  <c r="M11" i="46"/>
  <c r="F3" i="6"/>
  <c r="C16" i="6" s="1"/>
  <c r="AD73" i="6"/>
  <c r="AB32" i="45" s="1"/>
  <c r="P60" i="46" s="1"/>
  <c r="AC60" i="6"/>
  <c r="Y21" i="45" s="1"/>
  <c r="F47" i="46" s="1"/>
  <c r="J11" i="45"/>
  <c r="D23" i="46" s="1"/>
  <c r="AD26" i="45"/>
  <c r="G54" i="46" s="1"/>
  <c r="Y59" i="6"/>
  <c r="M20" i="45" s="1"/>
  <c r="N22" i="46" s="1"/>
  <c r="AD22" i="45"/>
  <c r="E60" i="46" s="1"/>
  <c r="L20" i="45"/>
  <c r="M22" i="46" s="1"/>
  <c r="L22" i="45"/>
  <c r="M24" i="46" s="1"/>
  <c r="AA20" i="45"/>
  <c r="M58" i="46" s="1"/>
  <c r="E45" i="46"/>
  <c r="X21" i="45"/>
  <c r="E47" i="46" s="1"/>
  <c r="X32" i="45"/>
  <c r="G48" i="46" s="1"/>
  <c r="I16" i="45"/>
  <c r="E18" i="46" s="1"/>
  <c r="AD14" i="45"/>
  <c r="E52" i="46" s="1"/>
  <c r="C24" i="45"/>
  <c r="G4" i="46" s="1"/>
  <c r="R26" i="45"/>
  <c r="O30" i="46" s="1"/>
  <c r="AD28" i="45"/>
  <c r="G56" i="46" s="1"/>
  <c r="U25" i="45"/>
  <c r="O41" i="46" s="1"/>
  <c r="O29" i="45"/>
  <c r="G33" i="46" s="1"/>
  <c r="AD20" i="45"/>
  <c r="E58" i="46" s="1"/>
  <c r="AA31" i="45"/>
  <c r="O59" i="46" s="1"/>
  <c r="U17" i="45"/>
  <c r="M43" i="46" s="1"/>
  <c r="AD24" i="45"/>
  <c r="G52" i="46" s="1"/>
  <c r="F27" i="45"/>
  <c r="O7" i="46" s="1"/>
  <c r="AA24" i="45"/>
  <c r="O52" i="46" s="1"/>
  <c r="L31" i="45"/>
  <c r="O23" i="46" s="1"/>
  <c r="R28" i="45"/>
  <c r="O32" i="46" s="1"/>
  <c r="AD15" i="45"/>
  <c r="E53" i="46" s="1"/>
  <c r="F28" i="45"/>
  <c r="O8" i="46" s="1"/>
  <c r="O57" i="46"/>
  <c r="R19" i="45"/>
  <c r="M33" i="46" s="1"/>
  <c r="L26" i="45"/>
  <c r="O18" i="46" s="1"/>
  <c r="L29" i="45"/>
  <c r="O21" i="46" s="1"/>
  <c r="AD17" i="45"/>
  <c r="E55" i="46" s="1"/>
  <c r="AA21" i="45"/>
  <c r="M59" i="46" s="1"/>
  <c r="I24" i="45"/>
  <c r="G16" i="46" s="1"/>
  <c r="F25" i="45"/>
  <c r="O5" i="46" s="1"/>
  <c r="C28" i="45"/>
  <c r="G8" i="46" s="1"/>
  <c r="R29" i="45"/>
  <c r="O33" i="46" s="1"/>
  <c r="O24" i="45"/>
  <c r="G28" i="46" s="1"/>
  <c r="I28" i="45"/>
  <c r="G20" i="46" s="1"/>
  <c r="C22" i="45"/>
  <c r="E12" i="46" s="1"/>
  <c r="AA32" i="45"/>
  <c r="O60" i="46" s="1"/>
  <c r="U16" i="45"/>
  <c r="M42" i="46" s="1"/>
  <c r="X31" i="45"/>
  <c r="G47" i="46" s="1"/>
  <c r="U32" i="45"/>
  <c r="O48" i="46" s="1"/>
  <c r="I17" i="45"/>
  <c r="E19" i="46" s="1"/>
  <c r="R32" i="45"/>
  <c r="O36" i="46" s="1"/>
  <c r="L30" i="45"/>
  <c r="O22" i="46" s="1"/>
  <c r="AD27" i="45"/>
  <c r="G55" i="46" s="1"/>
  <c r="F24" i="45"/>
  <c r="O4" i="46" s="1"/>
  <c r="AA25" i="45"/>
  <c r="O53" i="46" s="1"/>
  <c r="R16" i="45"/>
  <c r="M30" i="46" s="1"/>
  <c r="O30" i="45"/>
  <c r="G34" i="46" s="1"/>
  <c r="L27" i="45"/>
  <c r="O19" i="46" s="1"/>
  <c r="G57" i="46"/>
  <c r="AA18" i="45"/>
  <c r="M56" i="46" s="1"/>
  <c r="R30" i="45"/>
  <c r="O34" i="46" s="1"/>
  <c r="O32" i="45"/>
  <c r="G36" i="46" s="1"/>
  <c r="U22" i="45"/>
  <c r="M48" i="46" s="1"/>
  <c r="C32" i="45"/>
  <c r="G12" i="46" s="1"/>
  <c r="I30" i="45"/>
  <c r="G22" i="46" s="1"/>
  <c r="X15" i="45"/>
  <c r="E41" i="46" s="1"/>
  <c r="C26" i="45"/>
  <c r="G6" i="46" s="1"/>
  <c r="X26" i="45"/>
  <c r="G42" i="46" s="1"/>
  <c r="U27" i="45"/>
  <c r="O43" i="46" s="1"/>
  <c r="I25" i="45"/>
  <c r="G17" i="46" s="1"/>
  <c r="X28" i="45"/>
  <c r="G44" i="46" s="1"/>
  <c r="L17" i="45"/>
  <c r="M19" i="46" s="1"/>
  <c r="W68" i="6"/>
  <c r="G27" i="45" s="1"/>
  <c r="P7" i="46" s="1"/>
  <c r="E57" i="46"/>
  <c r="AD31" i="45"/>
  <c r="G59" i="46" s="1"/>
  <c r="U28" i="45"/>
  <c r="O44" i="46" s="1"/>
  <c r="I21" i="45"/>
  <c r="E23" i="46" s="1"/>
  <c r="R31" i="45"/>
  <c r="O35" i="46" s="1"/>
  <c r="O25" i="45"/>
  <c r="G29" i="46" s="1"/>
  <c r="O26" i="45"/>
  <c r="G30" i="46" s="1"/>
  <c r="AD25" i="45"/>
  <c r="G53" i="46" s="1"/>
  <c r="F32" i="45"/>
  <c r="O12" i="46" s="1"/>
  <c r="AA14" i="45"/>
  <c r="M52" i="46" s="1"/>
  <c r="R21" i="45"/>
  <c r="M35" i="46" s="1"/>
  <c r="L24" i="45"/>
  <c r="O16" i="46" s="1"/>
  <c r="AA17" i="45"/>
  <c r="M55" i="46" s="1"/>
  <c r="L19" i="45"/>
  <c r="M21" i="46" s="1"/>
  <c r="R17" i="45"/>
  <c r="M31" i="46" s="1"/>
  <c r="V68" i="6"/>
  <c r="D27" i="45" s="1"/>
  <c r="H7" i="46" s="1"/>
  <c r="U20" i="45"/>
  <c r="M46" i="46" s="1"/>
  <c r="X30" i="45"/>
  <c r="G46" i="46" s="1"/>
  <c r="U30" i="45"/>
  <c r="O46" i="46" s="1"/>
  <c r="R15" i="45"/>
  <c r="M29" i="46" s="1"/>
  <c r="L25" i="45"/>
  <c r="O17" i="46" s="1"/>
  <c r="F12" i="45"/>
  <c r="M12" i="46"/>
  <c r="AA28" i="45"/>
  <c r="O56" i="46" s="1"/>
  <c r="X14" i="45"/>
  <c r="E40" i="46" s="1"/>
  <c r="X27" i="45"/>
  <c r="G43" i="46" s="1"/>
  <c r="U24" i="45"/>
  <c r="O40" i="46" s="1"/>
  <c r="I18" i="45"/>
  <c r="E20" i="46" s="1"/>
  <c r="R25" i="45"/>
  <c r="O29" i="46" s="1"/>
  <c r="I20" i="45"/>
  <c r="E22" i="46" s="1"/>
  <c r="C31" i="45"/>
  <c r="G11" i="46" s="1"/>
  <c r="F26" i="45"/>
  <c r="O6" i="46" s="1"/>
  <c r="AA27" i="45"/>
  <c r="O55" i="46" s="1"/>
  <c r="R18" i="45"/>
  <c r="M32" i="46" s="1"/>
  <c r="L28" i="45"/>
  <c r="O20" i="46" s="1"/>
  <c r="I22" i="45"/>
  <c r="E24" i="46" s="1"/>
  <c r="AD30" i="45"/>
  <c r="G58" i="46" s="1"/>
  <c r="AD21" i="45"/>
  <c r="E59" i="46" s="1"/>
  <c r="C21" i="45"/>
  <c r="E11" i="46" s="1"/>
  <c r="F30" i="45"/>
  <c r="O10" i="46" s="1"/>
  <c r="AA22" i="45"/>
  <c r="M60" i="46" s="1"/>
  <c r="R24" i="45"/>
  <c r="O28" i="46" s="1"/>
  <c r="O45" i="46"/>
  <c r="AA16" i="45"/>
  <c r="M54" i="46" s="1"/>
  <c r="AB55" i="6"/>
  <c r="V17" i="45" s="1"/>
  <c r="N43" i="46" s="1"/>
  <c r="L15" i="45"/>
  <c r="M17" i="46" s="1"/>
  <c r="C27" i="45"/>
  <c r="G7" i="46" s="1"/>
  <c r="U21" i="45"/>
  <c r="M47" i="46" s="1"/>
  <c r="I32" i="45"/>
  <c r="G24" i="46" s="1"/>
  <c r="L16" i="45"/>
  <c r="M18" i="46" s="1"/>
  <c r="I31" i="45"/>
  <c r="G23" i="46" s="1"/>
  <c r="X24" i="45"/>
  <c r="G40" i="46" s="1"/>
  <c r="C25" i="45"/>
  <c r="G5" i="46" s="1"/>
  <c r="G45" i="46"/>
  <c r="U31" i="45"/>
  <c r="O47" i="46" s="1"/>
  <c r="I29" i="45"/>
  <c r="G21" i="46" s="1"/>
  <c r="R14" i="45"/>
  <c r="M28" i="46" s="1"/>
  <c r="O27" i="45"/>
  <c r="G31" i="46" s="1"/>
  <c r="I27" i="45"/>
  <c r="G19" i="46" s="1"/>
  <c r="F29" i="45"/>
  <c r="O9" i="46" s="1"/>
  <c r="O28" i="45"/>
  <c r="G32" i="46" s="1"/>
  <c r="M9" i="46"/>
  <c r="F9" i="45"/>
  <c r="I15" i="45"/>
  <c r="E17" i="46" s="1"/>
  <c r="AD18" i="45"/>
  <c r="E56" i="46" s="1"/>
  <c r="M57" i="46"/>
  <c r="X16" i="45"/>
  <c r="E42" i="46" s="1"/>
  <c r="AA71" i="6"/>
  <c r="S30" i="45" s="1"/>
  <c r="P34" i="46" s="1"/>
  <c r="AE52" i="6"/>
  <c r="AE14" i="45" s="1"/>
  <c r="F52" i="46" s="1"/>
  <c r="X20" i="45"/>
  <c r="E46" i="46" s="1"/>
  <c r="C30" i="45"/>
  <c r="G10" i="46" s="1"/>
  <c r="AA30" i="45"/>
  <c r="O58" i="46" s="1"/>
  <c r="I26" i="45"/>
  <c r="G18" i="46" s="1"/>
  <c r="X18" i="45"/>
  <c r="E44" i="46" s="1"/>
  <c r="R22" i="45"/>
  <c r="M36" i="46" s="1"/>
  <c r="U14" i="45"/>
  <c r="M40" i="46" s="1"/>
  <c r="C29" i="45"/>
  <c r="G9" i="46" s="1"/>
  <c r="X25" i="45"/>
  <c r="G41" i="46" s="1"/>
  <c r="U26" i="45"/>
  <c r="O42" i="46" s="1"/>
  <c r="I19" i="45"/>
  <c r="E21" i="46" s="1"/>
  <c r="R27" i="45"/>
  <c r="O31" i="46" s="1"/>
  <c r="L14" i="45"/>
  <c r="M16" i="46" s="1"/>
  <c r="R20" i="45"/>
  <c r="M34" i="46" s="1"/>
  <c r="AD16" i="45"/>
  <c r="E54" i="46" s="1"/>
  <c r="F31" i="45"/>
  <c r="O11" i="46" s="1"/>
  <c r="P10" i="45"/>
  <c r="D34" i="46" s="1"/>
  <c r="AD32" i="45"/>
  <c r="G60" i="46" s="1"/>
  <c r="AA15" i="45"/>
  <c r="M53" i="46" s="1"/>
  <c r="AA26" i="45"/>
  <c r="O54" i="46" s="1"/>
  <c r="M45" i="46"/>
  <c r="W13" i="6" l="1"/>
  <c r="AE13" i="6"/>
  <c r="V13" i="6"/>
  <c r="AA13" i="6"/>
  <c r="P25" i="6"/>
  <c r="P54" i="6"/>
  <c r="P44" i="6"/>
  <c r="P30" i="6"/>
  <c r="P24" i="6"/>
  <c r="P26" i="6"/>
  <c r="P64" i="6"/>
  <c r="P63" i="6"/>
  <c r="P39" i="6"/>
  <c r="P33" i="6"/>
  <c r="P34" i="6"/>
  <c r="P65" i="6"/>
  <c r="P50" i="6"/>
  <c r="P66" i="6"/>
  <c r="AB13" i="6" s="1"/>
  <c r="P46" i="6"/>
  <c r="P48" i="6"/>
  <c r="P29" i="6"/>
  <c r="P43" i="6"/>
  <c r="P31" i="6"/>
  <c r="P45" i="6"/>
  <c r="P61" i="6"/>
  <c r="P56" i="6"/>
  <c r="P41" i="6"/>
  <c r="P60" i="6"/>
  <c r="P49" i="6"/>
  <c r="K74" i="6"/>
  <c r="P51" i="6"/>
  <c r="P32" i="6"/>
  <c r="P47" i="6"/>
  <c r="P35" i="6"/>
  <c r="P38" i="6"/>
  <c r="P37" i="6"/>
  <c r="P62" i="6"/>
  <c r="O74" i="6"/>
  <c r="J74" i="6"/>
  <c r="S74" i="6"/>
  <c r="Y52" i="6"/>
  <c r="M14" i="45" s="1"/>
  <c r="N16" i="46" s="1"/>
  <c r="Y69" i="6"/>
  <c r="M28" i="45" s="1"/>
  <c r="P20" i="46" s="1"/>
  <c r="Y54" i="6"/>
  <c r="M16" i="45" s="1"/>
  <c r="N18" i="46" s="1"/>
  <c r="M8" i="45"/>
  <c r="L20" i="46" s="1"/>
  <c r="Y65" i="6"/>
  <c r="M25" i="45" s="1"/>
  <c r="P17" i="46" s="1"/>
  <c r="Y58" i="6"/>
  <c r="M19" i="45" s="1"/>
  <c r="N21" i="46" s="1"/>
  <c r="Y53" i="6"/>
  <c r="M15" i="45" s="1"/>
  <c r="N17" i="46" s="1"/>
  <c r="Y64" i="6"/>
  <c r="M24" i="45" s="1"/>
  <c r="P16" i="46" s="1"/>
  <c r="Y56" i="6"/>
  <c r="M17" i="45" s="1"/>
  <c r="N19" i="46" s="1"/>
  <c r="W57" i="6"/>
  <c r="N8" i="46" s="1"/>
  <c r="Y68" i="6"/>
  <c r="M27" i="45" s="1"/>
  <c r="P19" i="46" s="1"/>
  <c r="Y71" i="6"/>
  <c r="M30" i="45" s="1"/>
  <c r="P22" i="46" s="1"/>
  <c r="Y7" i="45"/>
  <c r="D43" i="46" s="1"/>
  <c r="D5" i="45"/>
  <c r="D5" i="46" s="1"/>
  <c r="X72" i="6"/>
  <c r="J31" i="45" s="1"/>
  <c r="H23" i="46" s="1"/>
  <c r="X73" i="6"/>
  <c r="J32" i="45" s="1"/>
  <c r="H24" i="46" s="1"/>
  <c r="X58" i="6"/>
  <c r="J19" i="45" s="1"/>
  <c r="F21" i="46" s="1"/>
  <c r="X67" i="6"/>
  <c r="J26" i="45" s="1"/>
  <c r="H18" i="46" s="1"/>
  <c r="X61" i="6"/>
  <c r="J22" i="45" s="1"/>
  <c r="F24" i="46" s="1"/>
  <c r="X57" i="6"/>
  <c r="J18" i="45" s="1"/>
  <c r="F20" i="46" s="1"/>
  <c r="W60" i="6"/>
  <c r="N11" i="46" s="1"/>
  <c r="X68" i="6"/>
  <c r="J27" i="45" s="1"/>
  <c r="H19" i="46" s="1"/>
  <c r="X56" i="6"/>
  <c r="J17" i="45" s="1"/>
  <c r="F19" i="46" s="1"/>
  <c r="V70" i="6"/>
  <c r="D29" i="45" s="1"/>
  <c r="H9" i="46" s="1"/>
  <c r="Y70" i="6"/>
  <c r="M29" i="45" s="1"/>
  <c r="P21" i="46" s="1"/>
  <c r="X69" i="6"/>
  <c r="J28" i="45" s="1"/>
  <c r="H20" i="46" s="1"/>
  <c r="X53" i="6"/>
  <c r="J15" i="45" s="1"/>
  <c r="F17" i="46" s="1"/>
  <c r="Y66" i="6"/>
  <c r="M26" i="45" s="1"/>
  <c r="P18" i="46" s="1"/>
  <c r="AB57" i="6"/>
  <c r="W55" i="6"/>
  <c r="N6" i="46" s="1"/>
  <c r="W72" i="6"/>
  <c r="G31" i="45" s="1"/>
  <c r="P11" i="46" s="1"/>
  <c r="W70" i="6"/>
  <c r="G29" i="45" s="1"/>
  <c r="P9" i="46" s="1"/>
  <c r="W61" i="6"/>
  <c r="N12" i="46" s="1"/>
  <c r="G8" i="45"/>
  <c r="L8" i="46" s="1"/>
  <c r="W52" i="6"/>
  <c r="N4" i="46" s="1"/>
  <c r="X60" i="6"/>
  <c r="J21" i="45" s="1"/>
  <c r="F23" i="46" s="1"/>
  <c r="AC64" i="6"/>
  <c r="Y24" i="45" s="1"/>
  <c r="H40" i="46" s="1"/>
  <c r="AC56" i="6"/>
  <c r="Y18" i="45" s="1"/>
  <c r="F44" i="46" s="1"/>
  <c r="G11" i="45"/>
  <c r="L11" i="46" s="1"/>
  <c r="V60" i="6"/>
  <c r="D21" i="45" s="1"/>
  <c r="F11" i="46" s="1"/>
  <c r="X64" i="6"/>
  <c r="J24" i="45" s="1"/>
  <c r="H16" i="46" s="1"/>
  <c r="W59" i="6"/>
  <c r="N10" i="46" s="1"/>
  <c r="P4" i="45"/>
  <c r="D28" i="46" s="1"/>
  <c r="G7" i="45"/>
  <c r="L7" i="46" s="1"/>
  <c r="AD52" i="6"/>
  <c r="AB14" i="45" s="1"/>
  <c r="N52" i="46" s="1"/>
  <c r="X71" i="6"/>
  <c r="J30" i="45" s="1"/>
  <c r="H22" i="46" s="1"/>
  <c r="X70" i="6"/>
  <c r="J29" i="45" s="1"/>
  <c r="H21" i="46" s="1"/>
  <c r="X59" i="6"/>
  <c r="J20" i="45" s="1"/>
  <c r="F22" i="46" s="1"/>
  <c r="W73" i="6"/>
  <c r="G32" i="45" s="1"/>
  <c r="P12" i="46" s="1"/>
  <c r="AA67" i="6"/>
  <c r="S27" i="45" s="1"/>
  <c r="P31" i="46" s="1"/>
  <c r="Z69" i="6"/>
  <c r="P28" i="45" s="1"/>
  <c r="H32" i="46" s="1"/>
  <c r="G12" i="45"/>
  <c r="L12" i="46" s="1"/>
  <c r="K12" i="46"/>
  <c r="AE7" i="45"/>
  <c r="D55" i="46" s="1"/>
  <c r="AC68" i="6"/>
  <c r="Y28" i="45" s="1"/>
  <c r="H44" i="46" s="1"/>
  <c r="AA55" i="6"/>
  <c r="S17" i="45" s="1"/>
  <c r="N31" i="46" s="1"/>
  <c r="AB52" i="6"/>
  <c r="V14" i="45" s="1"/>
  <c r="N40" i="46" s="1"/>
  <c r="AE59" i="6"/>
  <c r="AE21" i="45" s="1"/>
  <c r="F59" i="46" s="1"/>
  <c r="AA53" i="6"/>
  <c r="S15" i="45" s="1"/>
  <c r="N29" i="46" s="1"/>
  <c r="X65" i="6"/>
  <c r="J25" i="45" s="1"/>
  <c r="H17" i="46" s="1"/>
  <c r="AE69" i="6"/>
  <c r="AE72" i="6"/>
  <c r="AE32" i="45" s="1"/>
  <c r="H60" i="46" s="1"/>
  <c r="AE54" i="6"/>
  <c r="AE16" i="45" s="1"/>
  <c r="F54" i="46" s="1"/>
  <c r="AA52" i="6"/>
  <c r="S14" i="45" s="1"/>
  <c r="N28" i="46" s="1"/>
  <c r="S11" i="45"/>
  <c r="L35" i="46" s="1"/>
  <c r="AA65" i="6"/>
  <c r="S25" i="45" s="1"/>
  <c r="P29" i="46" s="1"/>
  <c r="AA61" i="6"/>
  <c r="S22" i="45" s="1"/>
  <c r="N36" i="46" s="1"/>
  <c r="AC54" i="6"/>
  <c r="Y16" i="45" s="1"/>
  <c r="F42" i="46" s="1"/>
  <c r="G9" i="45"/>
  <c r="L9" i="46" s="1"/>
  <c r="K9" i="46"/>
  <c r="AA68" i="6"/>
  <c r="S28" i="45" s="1"/>
  <c r="P32" i="46" s="1"/>
  <c r="AE56" i="6"/>
  <c r="AE18" i="45" s="1"/>
  <c r="F56" i="46" s="1"/>
  <c r="AC69" i="6"/>
  <c r="AA59" i="6"/>
  <c r="S20" i="45" s="1"/>
  <c r="N34" i="46" s="1"/>
  <c r="AB12" i="45"/>
  <c r="L60" i="46" s="1"/>
  <c r="L57" i="46"/>
  <c r="AB4" i="45"/>
  <c r="L52" i="46" s="1"/>
  <c r="AB10" i="45"/>
  <c r="L58" i="46" s="1"/>
  <c r="AB8" i="45"/>
  <c r="L56" i="46" s="1"/>
  <c r="AB7" i="45"/>
  <c r="L55" i="46" s="1"/>
  <c r="AB11" i="45"/>
  <c r="L59" i="46" s="1"/>
  <c r="AB6" i="45"/>
  <c r="L54" i="46" s="1"/>
  <c r="AB5" i="45"/>
  <c r="L53" i="46" s="1"/>
  <c r="AB71" i="6"/>
  <c r="V30" i="45" s="1"/>
  <c r="P46" i="46" s="1"/>
  <c r="V57" i="6"/>
  <c r="D18" i="45" s="1"/>
  <c r="F8" i="46" s="1"/>
  <c r="V55" i="6"/>
  <c r="D16" i="45" s="1"/>
  <c r="F6" i="46" s="1"/>
  <c r="V53" i="6"/>
  <c r="D14" i="45" s="1"/>
  <c r="F4" i="46" s="1"/>
  <c r="V54" i="6"/>
  <c r="D15" i="45" s="1"/>
  <c r="F5" i="46" s="1"/>
  <c r="V59" i="6"/>
  <c r="D20" i="45" s="1"/>
  <c r="F10" i="46" s="1"/>
  <c r="V56" i="6"/>
  <c r="D17" i="45" s="1"/>
  <c r="F7" i="46" s="1"/>
  <c r="V58" i="6"/>
  <c r="D19" i="45" s="1"/>
  <c r="F9" i="46" s="1"/>
  <c r="AE57" i="6"/>
  <c r="D11" i="45"/>
  <c r="D11" i="46" s="1"/>
  <c r="AE55" i="6"/>
  <c r="AE17" i="45" s="1"/>
  <c r="F55" i="46" s="1"/>
  <c r="AC73" i="6"/>
  <c r="Y32" i="45" s="1"/>
  <c r="H48" i="46" s="1"/>
  <c r="Z72" i="6"/>
  <c r="P31" i="45" s="1"/>
  <c r="H35" i="46" s="1"/>
  <c r="P5" i="45"/>
  <c r="D29" i="46" s="1"/>
  <c r="Z54" i="6"/>
  <c r="P16" i="45" s="1"/>
  <c r="F30" i="46" s="1"/>
  <c r="Z53" i="6"/>
  <c r="P15" i="45" s="1"/>
  <c r="F29" i="46" s="1"/>
  <c r="P7" i="45"/>
  <c r="D31" i="46" s="1"/>
  <c r="Z58" i="6"/>
  <c r="P19" i="45" s="1"/>
  <c r="F33" i="46" s="1"/>
  <c r="Z55" i="6"/>
  <c r="P17" i="45" s="1"/>
  <c r="F31" i="46" s="1"/>
  <c r="P9" i="45"/>
  <c r="D33" i="46" s="1"/>
  <c r="Z57" i="6"/>
  <c r="P18" i="45" s="1"/>
  <c r="F32" i="46" s="1"/>
  <c r="Z60" i="6"/>
  <c r="P21" i="45" s="1"/>
  <c r="F35" i="46" s="1"/>
  <c r="P6" i="45"/>
  <c r="D30" i="46" s="1"/>
  <c r="P12" i="45"/>
  <c r="D36" i="46" s="1"/>
  <c r="Z52" i="6"/>
  <c r="P14" i="45" s="1"/>
  <c r="F28" i="46" s="1"/>
  <c r="Z61" i="6"/>
  <c r="P22" i="45" s="1"/>
  <c r="F36" i="46" s="1"/>
  <c r="Z59" i="6"/>
  <c r="P20" i="45" s="1"/>
  <c r="F34" i="46" s="1"/>
  <c r="P11" i="45"/>
  <c r="D35" i="46" s="1"/>
  <c r="V5" i="45"/>
  <c r="L41" i="46" s="1"/>
  <c r="V66" i="6"/>
  <c r="D25" i="45" s="1"/>
  <c r="H5" i="46" s="1"/>
  <c r="D10" i="45"/>
  <c r="D10" i="46" s="1"/>
  <c r="AE70" i="6"/>
  <c r="AE30" i="45" s="1"/>
  <c r="H58" i="46" s="1"/>
  <c r="V61" i="6"/>
  <c r="D22" i="45" s="1"/>
  <c r="F12" i="46" s="1"/>
  <c r="D4" i="46"/>
  <c r="AE65" i="6"/>
  <c r="AE25" i="45" s="1"/>
  <c r="H53" i="46" s="1"/>
  <c r="AB67" i="6"/>
  <c r="V27" i="45" s="1"/>
  <c r="P43" i="46" s="1"/>
  <c r="S6" i="45"/>
  <c r="L30" i="46" s="1"/>
  <c r="AE64" i="6"/>
  <c r="AE24" i="45" s="1"/>
  <c r="H52" i="46" s="1"/>
  <c r="AB65" i="6"/>
  <c r="V25" i="45" s="1"/>
  <c r="P41" i="46" s="1"/>
  <c r="M6" i="45"/>
  <c r="L18" i="46" s="1"/>
  <c r="Y60" i="6"/>
  <c r="M21" i="45" s="1"/>
  <c r="N23" i="46" s="1"/>
  <c r="M12" i="45"/>
  <c r="L24" i="46" s="1"/>
  <c r="M4" i="45"/>
  <c r="L16" i="46" s="1"/>
  <c r="M11" i="45"/>
  <c r="L23" i="46" s="1"/>
  <c r="Y73" i="6"/>
  <c r="M32" i="45" s="1"/>
  <c r="P24" i="46" s="1"/>
  <c r="M5" i="45"/>
  <c r="L17" i="46" s="1"/>
  <c r="M7" i="45"/>
  <c r="L19" i="46" s="1"/>
  <c r="M10" i="45"/>
  <c r="L22" i="46" s="1"/>
  <c r="Y57" i="6"/>
  <c r="M18" i="45" s="1"/>
  <c r="N20" i="46" s="1"/>
  <c r="M9" i="45"/>
  <c r="L21" i="46" s="1"/>
  <c r="AC70" i="6"/>
  <c r="Y30" i="45" s="1"/>
  <c r="H46" i="46" s="1"/>
  <c r="Z66" i="6"/>
  <c r="P26" i="45" s="1"/>
  <c r="H30" i="46" s="1"/>
  <c r="AC66" i="6"/>
  <c r="Y26" i="45" s="1"/>
  <c r="H42" i="46" s="1"/>
  <c r="V73" i="6"/>
  <c r="D32" i="45" s="1"/>
  <c r="H12" i="46" s="1"/>
  <c r="Z71" i="6"/>
  <c r="P30" i="45" s="1"/>
  <c r="H34" i="46" s="1"/>
  <c r="AA73" i="6"/>
  <c r="S32" i="45" s="1"/>
  <c r="P36" i="46" s="1"/>
  <c r="V69" i="6"/>
  <c r="D28" i="45" s="1"/>
  <c r="H8" i="46" s="1"/>
  <c r="AD68" i="6"/>
  <c r="AB28" i="45" s="1"/>
  <c r="P56" i="46" s="1"/>
  <c r="D9" i="45"/>
  <c r="D9" i="46" s="1"/>
  <c r="L45" i="46"/>
  <c r="AE68" i="6"/>
  <c r="AE28" i="45" s="1"/>
  <c r="H56" i="46" s="1"/>
  <c r="AE60" i="6"/>
  <c r="AE22" i="45" s="1"/>
  <c r="F60" i="46" s="1"/>
  <c r="V6" i="45"/>
  <c r="L42" i="46" s="1"/>
  <c r="V10" i="45"/>
  <c r="L46" i="46" s="1"/>
  <c r="V7" i="45"/>
  <c r="L43" i="46" s="1"/>
  <c r="V8" i="45"/>
  <c r="L44" i="46" s="1"/>
  <c r="V4" i="45"/>
  <c r="L40" i="46" s="1"/>
  <c r="V12" i="45"/>
  <c r="L48" i="46" s="1"/>
  <c r="AB53" i="6"/>
  <c r="V15" i="45" s="1"/>
  <c r="N41" i="46" s="1"/>
  <c r="AB56" i="6"/>
  <c r="V18" i="45" s="1"/>
  <c r="N44" i="46" s="1"/>
  <c r="AB69" i="6"/>
  <c r="D45" i="46"/>
  <c r="Y10" i="45"/>
  <c r="D46" i="46" s="1"/>
  <c r="Y12" i="45"/>
  <c r="D48" i="46" s="1"/>
  <c r="Y11" i="45"/>
  <c r="D47" i="46" s="1"/>
  <c r="AC61" i="6"/>
  <c r="Y22" i="45" s="1"/>
  <c r="F48" i="46" s="1"/>
  <c r="Y4" i="45"/>
  <c r="D40" i="46" s="1"/>
  <c r="Y6" i="45"/>
  <c r="D42" i="46" s="1"/>
  <c r="Y5" i="45"/>
  <c r="D41" i="46" s="1"/>
  <c r="AC55" i="6"/>
  <c r="Y17" i="45" s="1"/>
  <c r="F43" i="46" s="1"/>
  <c r="Y8" i="45"/>
  <c r="D44" i="46" s="1"/>
  <c r="AB64" i="6"/>
  <c r="V24" i="45" s="1"/>
  <c r="P40" i="46" s="1"/>
  <c r="AB61" i="6"/>
  <c r="V22" i="45" s="1"/>
  <c r="N48" i="46" s="1"/>
  <c r="Z64" i="6"/>
  <c r="P24" i="45" s="1"/>
  <c r="H28" i="46" s="1"/>
  <c r="AD71" i="6"/>
  <c r="AB31" i="45" s="1"/>
  <c r="P59" i="46" s="1"/>
  <c r="AC57" i="6"/>
  <c r="AD66" i="6"/>
  <c r="AB26" i="45" s="1"/>
  <c r="P54" i="46" s="1"/>
  <c r="Z65" i="6"/>
  <c r="P25" i="45" s="1"/>
  <c r="H29" i="46" s="1"/>
  <c r="AE12" i="45"/>
  <c r="D60" i="46" s="1"/>
  <c r="V67" i="6"/>
  <c r="D26" i="45" s="1"/>
  <c r="H6" i="46" s="1"/>
  <c r="AA54" i="6"/>
  <c r="S16" i="45" s="1"/>
  <c r="N30" i="46" s="1"/>
  <c r="AA70" i="6"/>
  <c r="S29" i="45" s="1"/>
  <c r="P33" i="46" s="1"/>
  <c r="AA58" i="6"/>
  <c r="S19" i="45" s="1"/>
  <c r="N33" i="46" s="1"/>
  <c r="AA66" i="6"/>
  <c r="S26" i="45" s="1"/>
  <c r="P30" i="46" s="1"/>
  <c r="AD58" i="6"/>
  <c r="AB20" i="45" s="1"/>
  <c r="N58" i="46" s="1"/>
  <c r="AD57" i="6"/>
  <c r="Z67" i="6"/>
  <c r="P27" i="45" s="1"/>
  <c r="H31" i="46" s="1"/>
  <c r="AA64" i="6"/>
  <c r="S24" i="45" s="1"/>
  <c r="P28" i="46" s="1"/>
  <c r="G4" i="45"/>
  <c r="L4" i="46" s="1"/>
  <c r="AA56" i="6"/>
  <c r="S18" i="45" s="1"/>
  <c r="N32" i="46" s="1"/>
  <c r="AC67" i="6"/>
  <c r="Y27" i="45" s="1"/>
  <c r="H43" i="46" s="1"/>
  <c r="AB59" i="6"/>
  <c r="V20" i="45" s="1"/>
  <c r="N46" i="46" s="1"/>
  <c r="AD55" i="6"/>
  <c r="AB17" i="45" s="1"/>
  <c r="N55" i="46" s="1"/>
  <c r="S10" i="45"/>
  <c r="L34" i="46" s="1"/>
  <c r="AC53" i="6"/>
  <c r="Y15" i="45" s="1"/>
  <c r="F41" i="46" s="1"/>
  <c r="Z73" i="6"/>
  <c r="P32" i="45" s="1"/>
  <c r="H36" i="46" s="1"/>
  <c r="AB73" i="6"/>
  <c r="V32" i="45" s="1"/>
  <c r="P48" i="46" s="1"/>
  <c r="W66" i="6"/>
  <c r="G25" i="45" s="1"/>
  <c r="P5" i="46" s="1"/>
  <c r="AE58" i="6"/>
  <c r="AE20" i="45" s="1"/>
  <c r="F58" i="46" s="1"/>
  <c r="F11" i="6"/>
  <c r="AB66" i="6"/>
  <c r="V26" i="45" s="1"/>
  <c r="P42" i="46" s="1"/>
  <c r="AD70" i="6"/>
  <c r="AB30" i="45" s="1"/>
  <c r="P58" i="46" s="1"/>
  <c r="G5" i="45"/>
  <c r="L5" i="46" s="1"/>
  <c r="AD67" i="6"/>
  <c r="AB27" i="45" s="1"/>
  <c r="P55" i="46" s="1"/>
  <c r="V11" i="45"/>
  <c r="L47" i="46" s="1"/>
  <c r="D6" i="45"/>
  <c r="D6" i="46" s="1"/>
  <c r="AA72" i="6"/>
  <c r="S31" i="45" s="1"/>
  <c r="P35" i="46" s="1"/>
  <c r="AD65" i="6"/>
  <c r="AB25" i="45" s="1"/>
  <c r="P53" i="46" s="1"/>
  <c r="AC72" i="6"/>
  <c r="Y31" i="45" s="1"/>
  <c r="H47" i="46" s="1"/>
  <c r="W54" i="6"/>
  <c r="N5" i="46" s="1"/>
  <c r="AD69" i="6"/>
  <c r="AD61" i="6"/>
  <c r="AB22" i="45" s="1"/>
  <c r="N60" i="46" s="1"/>
  <c r="AC52" i="6"/>
  <c r="Y14" i="45" s="1"/>
  <c r="F40" i="46" s="1"/>
  <c r="Y72" i="6"/>
  <c r="M31" i="45" s="1"/>
  <c r="P23" i="46" s="1"/>
  <c r="Z70" i="6"/>
  <c r="P29" i="45" s="1"/>
  <c r="H33" i="46" s="1"/>
  <c r="V65" i="6"/>
  <c r="D24" i="45" s="1"/>
  <c r="H4" i="46" s="1"/>
  <c r="AD53" i="6"/>
  <c r="AB15" i="45" s="1"/>
  <c r="N53" i="46" s="1"/>
  <c r="P8" i="45"/>
  <c r="D32" i="46" s="1"/>
  <c r="AC65" i="6"/>
  <c r="Y25" i="45" s="1"/>
  <c r="H41" i="46" s="1"/>
  <c r="AD54" i="6"/>
  <c r="AB16" i="45" s="1"/>
  <c r="N54" i="46" s="1"/>
  <c r="D7" i="45"/>
  <c r="D7" i="46" s="1"/>
  <c r="D12" i="45"/>
  <c r="D12" i="46" s="1"/>
  <c r="W64" i="6"/>
  <c r="G24" i="45" s="1"/>
  <c r="P4" i="46" s="1"/>
  <c r="Y61" i="6"/>
  <c r="M22" i="45" s="1"/>
  <c r="N24" i="46" s="1"/>
  <c r="V71" i="6"/>
  <c r="D30" i="45" s="1"/>
  <c r="H10" i="46" s="1"/>
  <c r="D57" i="46"/>
  <c r="AE11" i="45"/>
  <c r="D59" i="46" s="1"/>
  <c r="AE8" i="45"/>
  <c r="D56" i="46" s="1"/>
  <c r="AE6" i="45"/>
  <c r="D54" i="46" s="1"/>
  <c r="AE4" i="45"/>
  <c r="D52" i="46" s="1"/>
  <c r="AE10" i="45"/>
  <c r="D58" i="46" s="1"/>
  <c r="AE5" i="45"/>
  <c r="D53" i="46" s="1"/>
  <c r="S5" i="45"/>
  <c r="L29" i="46" s="1"/>
  <c r="S12" i="45"/>
  <c r="L36" i="46" s="1"/>
  <c r="S8" i="45"/>
  <c r="L32" i="46" s="1"/>
  <c r="S7" i="45"/>
  <c r="L31" i="46" s="1"/>
  <c r="S4" i="45"/>
  <c r="L28" i="46" s="1"/>
  <c r="S9" i="45"/>
  <c r="L33" i="46" s="1"/>
  <c r="W67" i="6"/>
  <c r="G26" i="45" s="1"/>
  <c r="P6" i="46" s="1"/>
  <c r="AA60" i="6"/>
  <c r="S21" i="45" s="1"/>
  <c r="N35" i="46" s="1"/>
  <c r="AB68" i="6"/>
  <c r="V28" i="45" s="1"/>
  <c r="P44" i="46" s="1"/>
  <c r="G6" i="45"/>
  <c r="L6" i="46" s="1"/>
  <c r="AD56" i="6"/>
  <c r="AB18" i="45" s="1"/>
  <c r="N56" i="46" s="1"/>
  <c r="AE67" i="6"/>
  <c r="AE27" i="45" s="1"/>
  <c r="H55" i="46" s="1"/>
  <c r="AB54" i="6"/>
  <c r="V16" i="45" s="1"/>
  <c r="N42" i="46" s="1"/>
  <c r="W69" i="6"/>
  <c r="G28" i="45" s="1"/>
  <c r="P8" i="46" s="1"/>
  <c r="AD64" i="6"/>
  <c r="AB24" i="45" s="1"/>
  <c r="P52" i="46" s="1"/>
  <c r="AC58" i="6"/>
  <c r="Y20" i="45" s="1"/>
  <c r="F46" i="46" s="1"/>
  <c r="AB60" i="6"/>
  <c r="V21" i="45" s="1"/>
  <c r="N47" i="46" s="1"/>
  <c r="W71" i="6"/>
  <c r="G30" i="45" s="1"/>
  <c r="P10" i="46" s="1"/>
  <c r="D8" i="45"/>
  <c r="D8" i="46" s="1"/>
  <c r="G10" i="45"/>
  <c r="L10" i="46" s="1"/>
  <c r="AE53" i="6"/>
  <c r="AE15" i="45" s="1"/>
  <c r="F53" i="46" s="1"/>
  <c r="J12" i="45"/>
  <c r="D24" i="46" s="1"/>
  <c r="J4" i="45"/>
  <c r="D16" i="46" s="1"/>
  <c r="J5" i="45"/>
  <c r="D17" i="46" s="1"/>
  <c r="J8" i="45"/>
  <c r="D20" i="46" s="1"/>
  <c r="J6" i="45"/>
  <c r="D18" i="46" s="1"/>
  <c r="J9" i="45"/>
  <c r="D21" i="46" s="1"/>
  <c r="J7" i="45"/>
  <c r="D19" i="46" s="1"/>
  <c r="J10" i="45"/>
  <c r="D22" i="46" s="1"/>
  <c r="X52" i="6"/>
  <c r="J14" i="45" s="1"/>
  <c r="F16" i="46" s="1"/>
  <c r="X55" i="6"/>
  <c r="J16" i="45" s="1"/>
  <c r="F18" i="46" s="1"/>
  <c r="AB72" i="6"/>
  <c r="V31" i="45" s="1"/>
  <c r="P47" i="46" s="1"/>
  <c r="V72" i="6"/>
  <c r="D31" i="45" s="1"/>
  <c r="H11" i="46" s="1"/>
  <c r="W58" i="6"/>
  <c r="N9" i="46" s="1"/>
  <c r="AE71" i="6"/>
  <c r="AE31" i="45" s="1"/>
  <c r="H59" i="46" s="1"/>
  <c r="W56" i="6"/>
  <c r="N7" i="46" s="1"/>
  <c r="AD59" i="6"/>
  <c r="AB21" i="45" s="1"/>
  <c r="N59" i="46" s="1"/>
  <c r="AE66" i="6"/>
  <c r="AE26" i="45" s="1"/>
  <c r="H54" i="46" s="1"/>
  <c r="F10" i="6"/>
  <c r="F12" i="6"/>
  <c r="F9" i="6"/>
  <c r="F7" i="6"/>
  <c r="F6" i="6"/>
  <c r="F13" i="6"/>
  <c r="F5" i="6"/>
  <c r="F8" i="6"/>
  <c r="F4" i="6"/>
  <c r="D16" i="6"/>
  <c r="Y19" i="45" l="1"/>
  <c r="F45" i="46" s="1"/>
  <c r="Y29" i="45"/>
  <c r="H45" i="46" s="1"/>
  <c r="AB19" i="45"/>
  <c r="N57" i="46" s="1"/>
  <c r="AE29" i="45"/>
  <c r="H57" i="46" s="1"/>
  <c r="V19" i="45"/>
  <c r="N45" i="46" s="1"/>
  <c r="AB29" i="45"/>
  <c r="P57" i="46" s="1"/>
  <c r="AE19" i="45"/>
  <c r="F57" i="46" s="1"/>
  <c r="V29" i="45"/>
  <c r="P45" i="46" s="1"/>
  <c r="P74" i="6"/>
  <c r="H3" i="6" s="1"/>
  <c r="C21" i="6"/>
  <c r="D21" i="6" s="1"/>
  <c r="C19" i="6"/>
  <c r="D19" i="6" s="1"/>
  <c r="C25" i="6"/>
  <c r="D25" i="6" s="1"/>
  <c r="C20" i="6"/>
  <c r="D20" i="6" s="1"/>
  <c r="C23" i="6"/>
  <c r="D23" i="6" s="1"/>
  <c r="C22" i="6"/>
  <c r="D22" i="6" s="1"/>
  <c r="C24" i="6"/>
  <c r="D24" i="6" s="1"/>
  <c r="C17" i="6"/>
  <c r="D17" i="6" s="1"/>
  <c r="C18" i="6"/>
  <c r="D18" i="6" s="1"/>
  <c r="AC10" i="6" l="1"/>
  <c r="AC8" i="6"/>
  <c r="AC12" i="6"/>
  <c r="AC11" i="6"/>
  <c r="AC6" i="6"/>
  <c r="AC5" i="6"/>
  <c r="AC4" i="6"/>
  <c r="AC7" i="6"/>
  <c r="AC3" i="6"/>
  <c r="AC9" i="6"/>
  <c r="AA3" i="6" l="1"/>
  <c r="AA6" i="6"/>
  <c r="AA9" i="6"/>
  <c r="AA12" i="6"/>
  <c r="AA11" i="6"/>
  <c r="AA4" i="6"/>
  <c r="AA7" i="6"/>
  <c r="AA5" i="6"/>
  <c r="AA8" i="6"/>
  <c r="AA10" i="6"/>
  <c r="AE5" i="6"/>
  <c r="AE4" i="6"/>
  <c r="AE12" i="6"/>
  <c r="AE8" i="6"/>
  <c r="AE3" i="6"/>
  <c r="AE11" i="6"/>
  <c r="AE10" i="6"/>
  <c r="AE7" i="6"/>
  <c r="AE6" i="6"/>
  <c r="AE9" i="6"/>
  <c r="AB8" i="6" l="1"/>
  <c r="AB4" i="6"/>
  <c r="AB12" i="6"/>
  <c r="AB6" i="6"/>
  <c r="AB10" i="6"/>
  <c r="AB5" i="6"/>
  <c r="AB9" i="6"/>
  <c r="AB11" i="6"/>
  <c r="AB3" i="6"/>
  <c r="AB7" i="6"/>
  <c r="X3" i="6" l="1"/>
  <c r="X12" i="6"/>
  <c r="X6" i="6"/>
  <c r="X8" i="6"/>
  <c r="X5" i="6"/>
  <c r="X7" i="6"/>
  <c r="X10" i="6"/>
  <c r="X11" i="6"/>
  <c r="X9" i="6"/>
  <c r="X4" i="6"/>
  <c r="Z4" i="6" l="1"/>
  <c r="Z9" i="6"/>
  <c r="Z7" i="6"/>
  <c r="Z12" i="6"/>
  <c r="Z5" i="6"/>
  <c r="Z11" i="6"/>
  <c r="Z10" i="6"/>
  <c r="Z8" i="6"/>
  <c r="Z3" i="6"/>
  <c r="Z6" i="6"/>
  <c r="AD5" i="6"/>
  <c r="AD8" i="6"/>
  <c r="AD10" i="6"/>
  <c r="AD4" i="6"/>
  <c r="AD11" i="6"/>
  <c r="AD12" i="6"/>
  <c r="AD3" i="6"/>
  <c r="AD7" i="6"/>
  <c r="AD6" i="6"/>
  <c r="AD9" i="6"/>
  <c r="Y5" i="6" l="1"/>
  <c r="Y7" i="6"/>
  <c r="Y11" i="6"/>
  <c r="Y12" i="6"/>
  <c r="Y10" i="6"/>
  <c r="Y3" i="6"/>
  <c r="Y9" i="6"/>
  <c r="Y4" i="6"/>
  <c r="Y8" i="6"/>
  <c r="Y6" i="6"/>
  <c r="W9" i="6" l="1"/>
  <c r="W8" i="6" l="1"/>
  <c r="W7" i="6"/>
  <c r="W10" i="6"/>
  <c r="W5" i="6"/>
  <c r="W6" i="6"/>
  <c r="W4" i="6"/>
  <c r="W3" i="6"/>
  <c r="W12" i="6"/>
  <c r="W11" i="6"/>
  <c r="V7" i="6" l="1"/>
  <c r="V11" i="6"/>
  <c r="V9" i="6"/>
  <c r="V6" i="6"/>
  <c r="V10" i="6"/>
  <c r="V3" i="6"/>
  <c r="V12" i="6"/>
  <c r="V5" i="6"/>
  <c r="V4" i="6"/>
  <c r="V8" i="6"/>
</calcChain>
</file>

<file path=xl/sharedStrings.xml><?xml version="1.0" encoding="utf-8"?>
<sst xmlns="http://schemas.openxmlformats.org/spreadsheetml/2006/main" count="1248" uniqueCount="80">
  <si>
    <t>Map</t>
  </si>
  <si>
    <t>Faction</t>
  </si>
  <si>
    <t>Seat One</t>
  </si>
  <si>
    <t>Seat Two</t>
  </si>
  <si>
    <t>Seat Three</t>
  </si>
  <si>
    <t>Seat Four</t>
  </si>
  <si>
    <t>Unchosen Faction</t>
  </si>
  <si>
    <t>S1 Score</t>
  </si>
  <si>
    <t>S2 Score</t>
  </si>
  <si>
    <t>S3 Score</t>
  </si>
  <si>
    <t>S4 Score</t>
  </si>
  <si>
    <t>Winning Faction</t>
  </si>
  <si>
    <t>Keepers in Iron</t>
  </si>
  <si>
    <t>Marquise de Cat</t>
  </si>
  <si>
    <t>Lizard Cult</t>
  </si>
  <si>
    <t>Lord of the Hundreds</t>
  </si>
  <si>
    <t>Underground Duchy</t>
  </si>
  <si>
    <t>Corvid Conspiracy</t>
  </si>
  <si>
    <t>Eyrie Dynasty</t>
  </si>
  <si>
    <t>Riverfolk Company</t>
  </si>
  <si>
    <t>Woodland Alliance</t>
  </si>
  <si>
    <t>Vagabond</t>
  </si>
  <si>
    <t>Chosen Faction</t>
  </si>
  <si>
    <t>Summer</t>
  </si>
  <si>
    <t>Lake</t>
  </si>
  <si>
    <t>Winter</t>
  </si>
  <si>
    <t>Mountain</t>
  </si>
  <si>
    <t>Vagabond 2</t>
  </si>
  <si>
    <t>Games Won</t>
  </si>
  <si>
    <t>Winning Seat</t>
  </si>
  <si>
    <t>Seat</t>
  </si>
  <si>
    <t>Win Rate</t>
  </si>
  <si>
    <t>Total</t>
  </si>
  <si>
    <t>Unplayed</t>
  </si>
  <si>
    <t>Seat 1</t>
  </si>
  <si>
    <t>Seat 2</t>
  </si>
  <si>
    <t>Seat 3</t>
  </si>
  <si>
    <t>Seat 4</t>
  </si>
  <si>
    <t>%Chosen</t>
  </si>
  <si>
    <t>%UnChosen</t>
  </si>
  <si>
    <t>Wins</t>
  </si>
  <si>
    <t>Played</t>
  </si>
  <si>
    <t>Group</t>
  </si>
  <si>
    <t>[D]</t>
  </si>
  <si>
    <t>[0-3]</t>
  </si>
  <si>
    <t>[3-6]</t>
  </si>
  <si>
    <t>[6-9]</t>
  </si>
  <si>
    <t>[9-12]</t>
  </si>
  <si>
    <t>[12-15]</t>
  </si>
  <si>
    <t>[15-18]</t>
  </si>
  <si>
    <t>[18-21]</t>
  </si>
  <si>
    <t>[21-24]</t>
  </si>
  <si>
    <t>[24-27]</t>
  </si>
  <si>
    <t>[27-30]</t>
  </si>
  <si>
    <t>Factions Played With</t>
  </si>
  <si>
    <t>Factions Won Against</t>
  </si>
  <si>
    <t>Factions Won Without</t>
  </si>
  <si>
    <t>WR Against Faction</t>
  </si>
  <si>
    <t>WR Without Faction</t>
  </si>
  <si>
    <t>Dominance Plays</t>
  </si>
  <si>
    <t>Played With</t>
  </si>
  <si>
    <t>Won Against</t>
  </si>
  <si>
    <t>Won Without</t>
  </si>
  <si>
    <t>PlAWed With</t>
  </si>
  <si>
    <t>Marquise De Cat</t>
  </si>
  <si>
    <t>S5 Score</t>
  </si>
  <si>
    <t>Seat 5</t>
  </si>
  <si>
    <t>Round</t>
  </si>
  <si>
    <t>Game</t>
  </si>
  <si>
    <t>Seat Five</t>
  </si>
  <si>
    <t>D</t>
  </si>
  <si>
    <t>First</t>
  </si>
  <si>
    <t>Cool Kids</t>
  </si>
  <si>
    <t>Cool Kid Losers</t>
  </si>
  <si>
    <t>Semi-Finals</t>
  </si>
  <si>
    <t>Finals</t>
  </si>
  <si>
    <t>Eyrie Dynasties</t>
  </si>
  <si>
    <t>Autumn / Summer</t>
  </si>
  <si>
    <t>Rank</t>
  </si>
  <si>
    <t>Cool Kids Losers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</si>
</sst>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0A01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15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9" fontId="0" fillId="0" borderId="0" xfId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9" fontId="0" fillId="0" borderId="6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12" borderId="5" xfId="0" applyFill="1" applyBorder="1" applyAlignment="1">
      <alignment horizontal="center"/>
    </xf>
    <xf numFmtId="9" fontId="0" fillId="0" borderId="6" xfId="0" applyNumberFormat="1" applyBorder="1"/>
    <xf numFmtId="0" fontId="6" fillId="13" borderId="5" xfId="0" applyFon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6" fillId="17" borderId="5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0" xfId="0" applyFill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0" xfId="0" applyFill="1" applyAlignment="1">
      <alignment horizontal="center"/>
    </xf>
    <xf numFmtId="0" fontId="0" fillId="11" borderId="7" xfId="0" applyFill="1" applyBorder="1" applyAlignment="1">
      <alignment horizontal="center"/>
    </xf>
    <xf numFmtId="9" fontId="0" fillId="0" borderId="9" xfId="0" applyNumberFormat="1" applyBorder="1"/>
    <xf numFmtId="9" fontId="0" fillId="0" borderId="9" xfId="0" applyNumberFormat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1" borderId="0" xfId="0" applyFill="1"/>
    <xf numFmtId="0" fontId="7" fillId="21" borderId="0" xfId="0" applyFont="1" applyFill="1"/>
    <xf numFmtId="0" fontId="6" fillId="0" borderId="15" xfId="0" applyFont="1" applyBorder="1"/>
    <xf numFmtId="0" fontId="6" fillId="13" borderId="10" xfId="0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6" fillId="17" borderId="11" xfId="0" applyFont="1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20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9" fontId="0" fillId="0" borderId="1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0" fontId="0" fillId="21" borderId="0" xfId="0" applyFill="1" applyAlignment="1">
      <alignment horizontal="center"/>
    </xf>
    <xf numFmtId="9" fontId="0" fillId="0" borderId="0" xfId="1" applyFont="1"/>
    <xf numFmtId="1" fontId="0" fillId="0" borderId="0" xfId="1" applyNumberFormat="1" applyFont="1"/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8" fillId="10" borderId="1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0.xml"/><Relationship Id="rId23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chartsheet" Target="chartsheets/sheet9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 Rate By Round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'Round by Round'!$J$3</c:f>
              <c:strCache>
                <c:ptCount val="1"/>
                <c:pt idx="0">
                  <c:v>Marquise de Cat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Round'!$K$3:$O$3</c:f>
              <c:numCache>
                <c:formatCode>0%</c:formatCode>
                <c:ptCount val="5"/>
                <c:pt idx="0">
                  <c:v>0.27272727272727271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A-4426-B6FF-D2E5743E2DAD}"/>
            </c:ext>
          </c:extLst>
        </c:ser>
        <c:ser>
          <c:idx val="1"/>
          <c:order val="1"/>
          <c:tx>
            <c:strRef>
              <c:f>'Round by Round'!$J$4</c:f>
              <c:strCache>
                <c:ptCount val="1"/>
                <c:pt idx="0">
                  <c:v>Eyrie Dynasties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Round'!$K$4:$O$4</c:f>
              <c:numCache>
                <c:formatCode>0%</c:formatCode>
                <c:ptCount val="5"/>
                <c:pt idx="0">
                  <c:v>0.36363636363636365</c:v>
                </c:pt>
                <c:pt idx="1">
                  <c:v>0.72727272727272729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A-4426-B6FF-D2E5743E2DAD}"/>
            </c:ext>
          </c:extLst>
        </c:ser>
        <c:ser>
          <c:idx val="2"/>
          <c:order val="2"/>
          <c:tx>
            <c:strRef>
              <c:f>'Round by Round'!$J$5</c:f>
              <c:strCache>
                <c:ptCount val="1"/>
                <c:pt idx="0">
                  <c:v>Woodland Alliance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Round'!$K$5:$O$5</c:f>
              <c:numCache>
                <c:formatCode>0%</c:formatCode>
                <c:ptCount val="5"/>
                <c:pt idx="0">
                  <c:v>0.4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A-4426-B6FF-D2E5743E2DAD}"/>
            </c:ext>
          </c:extLst>
        </c:ser>
        <c:ser>
          <c:idx val="3"/>
          <c:order val="3"/>
          <c:tx>
            <c:strRef>
              <c:f>'Round by Round'!$J$6</c:f>
              <c:strCache>
                <c:ptCount val="1"/>
                <c:pt idx="0">
                  <c:v>Vagabond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Round'!$K$6:$O$6</c:f>
              <c:numCache>
                <c:formatCode>0%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DA-4426-B6FF-D2E5743E2DAD}"/>
            </c:ext>
          </c:extLst>
        </c:ser>
        <c:ser>
          <c:idx val="4"/>
          <c:order val="4"/>
          <c:tx>
            <c:strRef>
              <c:f>'Round by Round'!$J$7</c:f>
              <c:strCache>
                <c:ptCount val="1"/>
                <c:pt idx="0">
                  <c:v>Lizard Cult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Round'!$K$7:$O$7</c:f>
              <c:numCache>
                <c:formatCode>0%</c:formatCode>
                <c:ptCount val="5"/>
                <c:pt idx="0">
                  <c:v>0.2857142857142857</c:v>
                </c:pt>
                <c:pt idx="1">
                  <c:v>0.25</c:v>
                </c:pt>
                <c:pt idx="2">
                  <c:v>0.5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DA-4426-B6FF-D2E5743E2DAD}"/>
            </c:ext>
          </c:extLst>
        </c:ser>
        <c:ser>
          <c:idx val="5"/>
          <c:order val="5"/>
          <c:tx>
            <c:strRef>
              <c:f>'Round by Round'!$J$8</c:f>
              <c:strCache>
                <c:ptCount val="1"/>
                <c:pt idx="0">
                  <c:v>Riverfolk Company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Round'!$K$8:$O$8</c:f>
              <c:numCache>
                <c:formatCode>0%</c:formatCode>
                <c:ptCount val="5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DA-4426-B6FF-D2E5743E2DAD}"/>
            </c:ext>
          </c:extLst>
        </c:ser>
        <c:ser>
          <c:idx val="6"/>
          <c:order val="6"/>
          <c:tx>
            <c:strRef>
              <c:f>'Round by Round'!$J$9</c:f>
              <c:strCache>
                <c:ptCount val="1"/>
                <c:pt idx="0">
                  <c:v>Underground Duchy</c:v>
                </c:pt>
              </c:strCache>
            </c:strRef>
          </c:tx>
          <c:spPr>
            <a:ln w="28575" cap="rnd">
              <a:solidFill>
                <a:srgbClr val="66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63300"/>
              </a:solidFill>
              <a:ln w="9525">
                <a:solidFill>
                  <a:srgbClr val="663300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Round'!$K$9:$O$9</c:f>
              <c:numCache>
                <c:formatCode>0%</c:formatCode>
                <c:ptCount val="5"/>
                <c:pt idx="0">
                  <c:v>0.2</c:v>
                </c:pt>
                <c:pt idx="1">
                  <c:v>0.14285714285714285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DA-4426-B6FF-D2E5743E2DAD}"/>
            </c:ext>
          </c:extLst>
        </c:ser>
        <c:ser>
          <c:idx val="7"/>
          <c:order val="7"/>
          <c:tx>
            <c:strRef>
              <c:f>'Round by Round'!$J$10</c:f>
              <c:strCache>
                <c:ptCount val="1"/>
                <c:pt idx="0">
                  <c:v>Corvid Conspiracy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Round'!$K$10:$O$10</c:f>
              <c:numCache>
                <c:formatCode>0%</c:formatCode>
                <c:ptCount val="5"/>
                <c:pt idx="0">
                  <c:v>0.22222222222222221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DA-4426-B6FF-D2E5743E2DAD}"/>
            </c:ext>
          </c:extLst>
        </c:ser>
        <c:ser>
          <c:idx val="8"/>
          <c:order val="8"/>
          <c:tx>
            <c:strRef>
              <c:f>'Round by Round'!$J$11</c:f>
              <c:strCache>
                <c:ptCount val="1"/>
                <c:pt idx="0">
                  <c:v>Lord of the Hundreds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Round'!$K$11:$O$11</c:f>
              <c:numCache>
                <c:formatCode>0%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DA-4426-B6FF-D2E5743E2DAD}"/>
            </c:ext>
          </c:extLst>
        </c:ser>
        <c:ser>
          <c:idx val="9"/>
          <c:order val="9"/>
          <c:tx>
            <c:strRef>
              <c:f>'Round by Round'!$J$12</c:f>
              <c:strCache>
                <c:ptCount val="1"/>
                <c:pt idx="0">
                  <c:v>Keepers in Iron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bg2"/>
                </a:solidFill>
              </a:ln>
              <a:effectLst/>
            </c:spPr>
          </c:marker>
          <c:cat>
            <c:strRef>
              <c:f>'Round by Round'!$K$2:$O$2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Round'!$K$12:$O$12</c:f>
              <c:numCache>
                <c:formatCode>0%</c:formatCode>
                <c:ptCount val="5"/>
                <c:pt idx="0">
                  <c:v>0.22222222222222221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DA-4426-B6FF-D2E5743E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391264"/>
        <c:axId val="745132528"/>
      </c:lineChart>
      <c:catAx>
        <c:axId val="10983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132528"/>
        <c:crosses val="autoZero"/>
        <c:auto val="1"/>
        <c:lblAlgn val="ctr"/>
        <c:lblOffset val="100"/>
        <c:noMultiLvlLbl val="0"/>
      </c:catAx>
      <c:valAx>
        <c:axId val="74513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39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 By Seat 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4C-4DF3-8436-283F310E69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4C-4DF3-8436-283F310E69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4C-4DF3-8436-283F310E69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4C-4DF3-8436-283F310E69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EEA-4B95-9A9E-8CED5A61E3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F4C-4DF3-8436-283F310E69D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F4C-4DF3-8436-283F310E69D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F4C-4DF3-8436-283F310E69D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F4C-4DF3-8436-283F310E69D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EEA-4B95-9A9E-8CED5A61E3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Totals!$B$34:$B$38</c:f>
              <c:strCache>
                <c:ptCount val="5"/>
                <c:pt idx="0">
                  <c:v>Seat 1</c:v>
                </c:pt>
                <c:pt idx="1">
                  <c:v>Seat 2</c:v>
                </c:pt>
                <c:pt idx="2">
                  <c:v>Seat 3</c:v>
                </c:pt>
                <c:pt idx="3">
                  <c:v>Seat 4</c:v>
                </c:pt>
                <c:pt idx="4">
                  <c:v>Seat 5</c:v>
                </c:pt>
              </c:strCache>
            </c:strRef>
          </c:cat>
          <c:val>
            <c:numRef>
              <c:f>Totals!$C$34:$C$38</c:f>
              <c:numCache>
                <c:formatCode>General</c:formatCode>
                <c:ptCount val="5"/>
                <c:pt idx="0">
                  <c:v>15</c:v>
                </c:pt>
                <c:pt idx="1">
                  <c:v>8</c:v>
                </c:pt>
                <c:pt idx="2">
                  <c:v>13</c:v>
                </c:pt>
                <c:pt idx="3">
                  <c:v>12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4C-4DF3-8436-283F310E69D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ACE-49D6-A22F-FA359B47509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ACE-49D6-A22F-FA359B4750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ACE-49D6-A22F-FA359B47509A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ACE-49D6-A22F-FA359B47509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6969DA-2C9B-4A28-9336-3413AD94EB5A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DF7BEFAE-CF28-461C-B64B-18AA15EC0051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ACE-49D6-A22F-FA359B47509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B7F15F-0C03-44BE-99A8-24C7A64C46C8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A10E195-8388-4267-8184-8BE82DAA3C7B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ACE-49D6-A22F-FA359B4750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ACE-49D6-A22F-FA359B47509A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1F28112-D597-48D1-8379-370F6406C7E0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44423A2F-B9FA-4724-8EFB-60F47A85C356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ACE-49D6-A22F-FA359B47509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Totals!$B$28:$B$31</c:f>
              <c:strCache>
                <c:ptCount val="4"/>
                <c:pt idx="0">
                  <c:v>Autumn / Summer</c:v>
                </c:pt>
                <c:pt idx="1">
                  <c:v>Lake</c:v>
                </c:pt>
                <c:pt idx="2">
                  <c:v>Winter</c:v>
                </c:pt>
                <c:pt idx="3">
                  <c:v>Mountain</c:v>
                </c:pt>
              </c:strCache>
            </c:strRef>
          </c:cat>
          <c:val>
            <c:numRef>
              <c:f>Totals!$C$28:$C$31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CE-49D6-A22F-FA359B47509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Seat</a:t>
            </a:r>
            <a:r>
              <a:rPr lang="en-US" baseline="0"/>
              <a:t> Vs. Chosen Faction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 Graph'!$B$3</c:f>
              <c:strCache>
                <c:ptCount val="1"/>
                <c:pt idx="0">
                  <c:v>Seat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Graph'!$C$3:$M$3</c15:sqref>
                  </c15:fullRef>
                </c:ext>
              </c:extLst>
              <c:f>('To Graph'!$C$3:$H$3,'To Graph'!$J$3:$M$3)</c:f>
              <c:numCache>
                <c:formatCode>General</c:formatCode>
                <c:ptCount val="10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8-4FFC-A1DE-0727F72F4170}"/>
            </c:ext>
          </c:extLst>
        </c:ser>
        <c:ser>
          <c:idx val="1"/>
          <c:order val="1"/>
          <c:tx>
            <c:strRef>
              <c:f>'To Graph'!$B$4</c:f>
              <c:strCache>
                <c:ptCount val="1"/>
                <c:pt idx="0">
                  <c:v>Seat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Graph'!$C$4:$M$4</c15:sqref>
                  </c15:fullRef>
                </c:ext>
              </c:extLst>
              <c:f>('To Graph'!$C$4:$H$4,'To Graph'!$J$4:$M$4)</c:f>
              <c:numCache>
                <c:formatCode>General</c:formatCode>
                <c:ptCount val="10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10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8-4FFC-A1DE-0727F72F4170}"/>
            </c:ext>
          </c:extLst>
        </c:ser>
        <c:ser>
          <c:idx val="2"/>
          <c:order val="2"/>
          <c:tx>
            <c:strRef>
              <c:f>'To Graph'!$B$5</c:f>
              <c:strCache>
                <c:ptCount val="1"/>
                <c:pt idx="0">
                  <c:v>Seat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Graph'!$C$5:$M$5</c15:sqref>
                  </c15:fullRef>
                </c:ext>
              </c:extLst>
              <c:f>('To Graph'!$C$5:$H$5,'To Graph'!$J$5:$M$5)</c:f>
              <c:numCache>
                <c:formatCode>General</c:formatCode>
                <c:ptCount val="10"/>
                <c:pt idx="0">
                  <c:v>4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8-4FFC-A1DE-0727F72F4170}"/>
            </c:ext>
          </c:extLst>
        </c:ser>
        <c:ser>
          <c:idx val="3"/>
          <c:order val="3"/>
          <c:tx>
            <c:strRef>
              <c:f>'To Graph'!$B$6</c:f>
              <c:strCache>
                <c:ptCount val="1"/>
                <c:pt idx="0">
                  <c:v>Seat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Graph'!$C$6:$M$6</c15:sqref>
                  </c15:fullRef>
                </c:ext>
              </c:extLst>
              <c:f>('To Graph'!$C$6:$H$6,'To Graph'!$J$6:$M$6)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B8-4FFC-A1DE-0727F72F4170}"/>
            </c:ext>
          </c:extLst>
        </c:ser>
        <c:ser>
          <c:idx val="4"/>
          <c:order val="4"/>
          <c:tx>
            <c:strRef>
              <c:f>'To Graph'!$B$7</c:f>
              <c:strCache>
                <c:ptCount val="1"/>
                <c:pt idx="0">
                  <c:v>Seat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Graph'!$C$7:$M$7</c15:sqref>
                  </c15:fullRef>
                </c:ext>
              </c:extLst>
              <c:f>('To Graph'!$C$7:$H$7,'To Graph'!$J$7:$M$7)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8-429C-8877-10CD0F388D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5640808"/>
        <c:axId val="635641136"/>
      </c:barChart>
      <c:catAx>
        <c:axId val="63564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41136"/>
        <c:crosses val="autoZero"/>
        <c:auto val="1"/>
        <c:lblAlgn val="ctr"/>
        <c:lblOffset val="100"/>
        <c:noMultiLvlLbl val="0"/>
      </c:catAx>
      <c:valAx>
        <c:axId val="635641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64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 Vs. Chosen Faction</a:t>
            </a:r>
          </a:p>
        </c:rich>
      </c:tx>
      <c:layout>
        <c:manualLayout>
          <c:xMode val="edge"/>
          <c:yMode val="edge"/>
          <c:x val="0.4261596675415573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 Graph'!$B$8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Graph'!$C$8:$M$8</c15:sqref>
                  </c15:fullRef>
                </c:ext>
              </c:extLst>
              <c:f>('To Graph'!$C$8:$H$8,'To Graph'!$J$8:$M$8)</c:f>
              <c:numCache>
                <c:formatCode>General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E-40EB-97D6-CCBC3CC46A93}"/>
            </c:ext>
          </c:extLst>
        </c:ser>
        <c:ser>
          <c:idx val="1"/>
          <c:order val="1"/>
          <c:tx>
            <c:strRef>
              <c:f>'To Graph'!$B$9</c:f>
              <c:strCache>
                <c:ptCount val="1"/>
                <c:pt idx="0">
                  <c:v>Lake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Graph'!$C$9:$M$9</c15:sqref>
                  </c15:fullRef>
                </c:ext>
              </c:extLst>
              <c:f>('To Graph'!$C$9:$H$9,'To Graph'!$J$9:$M$9)</c:f>
              <c:numCache>
                <c:formatCode>General</c:formatCode>
                <c:ptCount val="10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E-4EFD-B9C8-697BED5E5DE9}"/>
            </c:ext>
          </c:extLst>
        </c:ser>
        <c:ser>
          <c:idx val="2"/>
          <c:order val="2"/>
          <c:tx>
            <c:strRef>
              <c:f>'To Graph'!$B$10</c:f>
              <c:strCache>
                <c:ptCount val="1"/>
                <c:pt idx="0">
                  <c:v>Winter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Graph'!$C$10:$M$10</c15:sqref>
                  </c15:fullRef>
                </c:ext>
              </c:extLst>
              <c:f>('To Graph'!$C$10:$H$10,'To Graph'!$J$10:$M$10)</c:f>
              <c:numCache>
                <c:formatCode>General</c:formatCode>
                <c:ptCount val="10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E-4EFD-B9C8-697BED5E5DE9}"/>
            </c:ext>
          </c:extLst>
        </c:ser>
        <c:ser>
          <c:idx val="3"/>
          <c:order val="3"/>
          <c:tx>
            <c:strRef>
              <c:f>'To Graph'!$B$11</c:f>
              <c:strCache>
                <c:ptCount val="1"/>
                <c:pt idx="0">
                  <c:v>Mountain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Graph'!$C$2:$M$2</c15:sqref>
                  </c15:fullRef>
                </c:ext>
              </c:extLst>
              <c:f>('To Graph'!$C$2:$H$2,'To Graph'!$J$2:$M$2)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Graph'!$C$11:$M$11</c15:sqref>
                  </c15:fullRef>
                </c:ext>
              </c:extLst>
              <c:f>('To Graph'!$C$11:$H$11,'To Graph'!$J$11:$M$11)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E-4EFD-B9C8-697BED5E5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6754104"/>
        <c:axId val="1326750168"/>
      </c:barChart>
      <c:catAx>
        <c:axId val="132675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750168"/>
        <c:crosses val="autoZero"/>
        <c:auto val="1"/>
        <c:lblAlgn val="ctr"/>
        <c:lblOffset val="100"/>
        <c:noMultiLvlLbl val="0"/>
      </c:catAx>
      <c:valAx>
        <c:axId val="1326750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675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 Vs. Unchosen Faction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 Graph'!$B$14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Graph'!$C$13:$M$13</c15:sqref>
                  </c15:fullRef>
                </c:ext>
              </c:extLst>
              <c:f>('To Graph'!$C$13:$H$13,'To Graph'!$J$13:$M$13)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Graph'!$C$14:$M$14</c15:sqref>
                  </c15:fullRef>
                </c:ext>
              </c:extLst>
              <c:f>('To Graph'!$C$14:$H$14,'To Graph'!$J$14:$M$14)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6DE-A960-4B3B9C6440E8}"/>
            </c:ext>
          </c:extLst>
        </c:ser>
        <c:ser>
          <c:idx val="1"/>
          <c:order val="1"/>
          <c:tx>
            <c:strRef>
              <c:f>'To Graph'!$B$15</c:f>
              <c:strCache>
                <c:ptCount val="1"/>
                <c:pt idx="0">
                  <c:v>Lake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Graph'!$C$13:$M$13</c15:sqref>
                  </c15:fullRef>
                </c:ext>
              </c:extLst>
              <c:f>('To Graph'!$C$13:$H$13,'To Graph'!$J$13:$M$13)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Graph'!$C$15:$M$15</c15:sqref>
                  </c15:fullRef>
                </c:ext>
              </c:extLst>
              <c:f>('To Graph'!$C$15:$H$15,'To Graph'!$J$15:$M$15)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3-46DE-A960-4B3B9C6440E8}"/>
            </c:ext>
          </c:extLst>
        </c:ser>
        <c:ser>
          <c:idx val="2"/>
          <c:order val="2"/>
          <c:tx>
            <c:strRef>
              <c:f>'To Graph'!$B$16</c:f>
              <c:strCache>
                <c:ptCount val="1"/>
                <c:pt idx="0">
                  <c:v>Winter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Graph'!$C$13:$M$13</c15:sqref>
                  </c15:fullRef>
                </c:ext>
              </c:extLst>
              <c:f>('To Graph'!$C$13:$H$13,'To Graph'!$J$13:$M$13)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Graph'!$C$16:$M$16</c15:sqref>
                  </c15:fullRef>
                </c:ext>
              </c:extLst>
              <c:f>('To Graph'!$C$16:$H$16,'To Graph'!$J$16:$M$16)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3-46DE-A960-4B3B9C6440E8}"/>
            </c:ext>
          </c:extLst>
        </c:ser>
        <c:ser>
          <c:idx val="3"/>
          <c:order val="3"/>
          <c:tx>
            <c:strRef>
              <c:f>'To Graph'!$B$17</c:f>
              <c:strCache>
                <c:ptCount val="1"/>
                <c:pt idx="0">
                  <c:v>Mountain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 Graph'!$C$13:$M$13</c15:sqref>
                  </c15:fullRef>
                </c:ext>
              </c:extLst>
              <c:f>('To Graph'!$C$13:$H$13,'To Graph'!$J$13:$M$13)</c:f>
              <c:strCache>
                <c:ptCount val="10"/>
                <c:pt idx="0">
                  <c:v>Marquise de Cat</c:v>
                </c:pt>
                <c:pt idx="1">
                  <c:v>Eyrie Dynasty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 Graph'!$C$17:$M$17</c15:sqref>
                  </c15:fullRef>
                </c:ext>
              </c:extLst>
              <c:f>('To Graph'!$C$17:$H$17,'To Graph'!$J$17:$M$17)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3-46DE-A960-4B3B9C6440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6754104"/>
        <c:axId val="1326750824"/>
      </c:barChart>
      <c:catAx>
        <c:axId val="132675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750824"/>
        <c:crosses val="autoZero"/>
        <c:auto val="1"/>
        <c:lblAlgn val="ctr"/>
        <c:lblOffset val="100"/>
        <c:noMultiLvlLbl val="0"/>
      </c:catAx>
      <c:valAx>
        <c:axId val="1326750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675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348954049059612E-2"/>
          <c:y val="3.9422734101862311E-2"/>
          <c:w val="0.93483506863690802"/>
          <c:h val="0.808353628576648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'Round by Round'!$K$14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Round'!$J$15:$J$24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'Round by Round'!$K$15:$K$24</c:f>
              <c:numCache>
                <c:formatCode>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C-4A7A-8F24-FF5C3C6810F8}"/>
            </c:ext>
          </c:extLst>
        </c:ser>
        <c:ser>
          <c:idx val="1"/>
          <c:order val="1"/>
          <c:tx>
            <c:strRef>
              <c:f>'Round by Round'!$L$14</c:f>
              <c:strCache>
                <c:ptCount val="1"/>
                <c:pt idx="0">
                  <c:v>Cool Kids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Round'!$J$15:$J$24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'Round by Round'!$L$15:$L$24</c:f>
              <c:numCache>
                <c:formatCode>0</c:formatCode>
                <c:ptCount val="10"/>
                <c:pt idx="0">
                  <c:v>0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C-4A7A-8F24-FF5C3C6810F8}"/>
            </c:ext>
          </c:extLst>
        </c:ser>
        <c:ser>
          <c:idx val="2"/>
          <c:order val="2"/>
          <c:tx>
            <c:strRef>
              <c:f>'Round by Round'!$M$14</c:f>
              <c:strCache>
                <c:ptCount val="1"/>
                <c:pt idx="0">
                  <c:v>Cool Kids Losers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Round'!$J$15:$J$24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'Round by Round'!$M$15:$M$24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C-4A7A-8F24-FF5C3C6810F8}"/>
            </c:ext>
          </c:extLst>
        </c:ser>
        <c:ser>
          <c:idx val="3"/>
          <c:order val="3"/>
          <c:tx>
            <c:strRef>
              <c:f>'Round by Round'!$N$14</c:f>
              <c:strCache>
                <c:ptCount val="1"/>
                <c:pt idx="0">
                  <c:v>Semi-Finals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Round'!$J$15:$J$24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'Round by Round'!$N$15:$N$24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3C-4A7A-8F24-FF5C3C6810F8}"/>
            </c:ext>
          </c:extLst>
        </c:ser>
        <c:ser>
          <c:idx val="4"/>
          <c:order val="4"/>
          <c:tx>
            <c:strRef>
              <c:f>'Round by Round'!$O$14</c:f>
              <c:strCache>
                <c:ptCount val="1"/>
                <c:pt idx="0">
                  <c:v>Finals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Round'!$J$15:$J$24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'Round by Round'!$O$15:$O$24</c:f>
              <c:numCache>
                <c:formatCode>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3C-4A7A-8F24-FF5C3C6810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34600800"/>
        <c:axId val="1212958752"/>
      </c:barChart>
      <c:catAx>
        <c:axId val="12346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58752"/>
        <c:crosses val="autoZero"/>
        <c:auto val="1"/>
        <c:lblAlgn val="ctr"/>
        <c:lblOffset val="100"/>
        <c:noMultiLvlLbl val="0"/>
      </c:catAx>
      <c:valAx>
        <c:axId val="12129587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60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348954049059605E-2"/>
          <c:y val="3.0975005365748962E-2"/>
          <c:w val="0.93483506863690802"/>
          <c:h val="0.808353628576648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'Round by Round'!$J$15</c:f>
              <c:strCache>
                <c:ptCount val="1"/>
                <c:pt idx="0">
                  <c:v>Marquise de Cat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Round'!$K$15:$O$15</c:f>
              <c:numCache>
                <c:formatCode>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525-B722-6B50F96897D7}"/>
            </c:ext>
          </c:extLst>
        </c:ser>
        <c:ser>
          <c:idx val="1"/>
          <c:order val="1"/>
          <c:tx>
            <c:strRef>
              <c:f>'Round by Round'!$J$16</c:f>
              <c:strCache>
                <c:ptCount val="1"/>
                <c:pt idx="0">
                  <c:v>Eyrie Dynasties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Round'!$K$16:$O$16</c:f>
              <c:numCache>
                <c:formatCode>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5-4525-B722-6B50F96897D7}"/>
            </c:ext>
          </c:extLst>
        </c:ser>
        <c:ser>
          <c:idx val="2"/>
          <c:order val="2"/>
          <c:tx>
            <c:strRef>
              <c:f>'Round by Round'!$J$17</c:f>
              <c:strCache>
                <c:ptCount val="1"/>
                <c:pt idx="0">
                  <c:v>Woodland Alliance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Round'!$K$17:$O$17</c:f>
              <c:numCache>
                <c:formatCode>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65-4525-B722-6B50F96897D7}"/>
            </c:ext>
          </c:extLst>
        </c:ser>
        <c:ser>
          <c:idx val="3"/>
          <c:order val="3"/>
          <c:tx>
            <c:strRef>
              <c:f>'Round by Round'!$J$18</c:f>
              <c:strCache>
                <c:ptCount val="1"/>
                <c:pt idx="0">
                  <c:v>Vagabond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Round'!$K$18:$O$18</c:f>
              <c:numCache>
                <c:formatCode>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65-4525-B722-6B50F96897D7}"/>
            </c:ext>
          </c:extLst>
        </c:ser>
        <c:ser>
          <c:idx val="4"/>
          <c:order val="4"/>
          <c:tx>
            <c:strRef>
              <c:f>'Round by Round'!$J$19</c:f>
              <c:strCache>
                <c:ptCount val="1"/>
                <c:pt idx="0">
                  <c:v>Lizard Cult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Round'!$K$19:$O$19</c:f>
              <c:numCache>
                <c:formatCode>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65-4525-B722-6B50F96897D7}"/>
            </c:ext>
          </c:extLst>
        </c:ser>
        <c:ser>
          <c:idx val="5"/>
          <c:order val="5"/>
          <c:tx>
            <c:strRef>
              <c:f>'Round by Round'!$J$20</c:f>
              <c:strCache>
                <c:ptCount val="1"/>
                <c:pt idx="0">
                  <c:v>Riverfolk Company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Round'!$K$20:$O$20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65-4525-B722-6B50F96897D7}"/>
            </c:ext>
          </c:extLst>
        </c:ser>
        <c:ser>
          <c:idx val="6"/>
          <c:order val="6"/>
          <c:tx>
            <c:strRef>
              <c:f>'Round by Round'!$J$21</c:f>
              <c:strCache>
                <c:ptCount val="1"/>
                <c:pt idx="0">
                  <c:v>Underground Duchy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Round'!$K$21:$O$21</c:f>
              <c:numCache>
                <c:formatCode>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65-4525-B722-6B50F96897D7}"/>
            </c:ext>
          </c:extLst>
        </c:ser>
        <c:ser>
          <c:idx val="7"/>
          <c:order val="7"/>
          <c:tx>
            <c:strRef>
              <c:f>'Round by Round'!$J$22</c:f>
              <c:strCache>
                <c:ptCount val="1"/>
                <c:pt idx="0">
                  <c:v>Corvid Conspiracy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Round'!$K$22:$O$22</c:f>
              <c:numCache>
                <c:formatCode>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65-4525-B722-6B50F96897D7}"/>
            </c:ext>
          </c:extLst>
        </c:ser>
        <c:ser>
          <c:idx val="8"/>
          <c:order val="8"/>
          <c:tx>
            <c:strRef>
              <c:f>'Round by Round'!$J$23</c:f>
              <c:strCache>
                <c:ptCount val="1"/>
                <c:pt idx="0">
                  <c:v>Lord of the Hundreds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Round'!$K$23:$O$23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65-4525-B722-6B50F96897D7}"/>
            </c:ext>
          </c:extLst>
        </c:ser>
        <c:ser>
          <c:idx val="9"/>
          <c:order val="9"/>
          <c:tx>
            <c:strRef>
              <c:f>'Round by Round'!$J$24</c:f>
              <c:strCache>
                <c:ptCount val="1"/>
                <c:pt idx="0">
                  <c:v>Keepers in Iron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'Round by Round'!$K$14:$O$14</c:f>
              <c:strCache>
                <c:ptCount val="5"/>
                <c:pt idx="0">
                  <c:v>First</c:v>
                </c:pt>
                <c:pt idx="1">
                  <c:v>Cool Kids</c:v>
                </c:pt>
                <c:pt idx="2">
                  <c:v>Cool Kids Losers</c:v>
                </c:pt>
                <c:pt idx="3">
                  <c:v>Semi-Finals</c:v>
                </c:pt>
                <c:pt idx="4">
                  <c:v>Finals</c:v>
                </c:pt>
              </c:strCache>
            </c:strRef>
          </c:cat>
          <c:val>
            <c:numRef>
              <c:f>'Round by Round'!$K$24:$O$24</c:f>
              <c:numCache>
                <c:formatCode>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65-4525-B722-6B50F96897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34600800"/>
        <c:axId val="1212958752"/>
      </c:barChart>
      <c:catAx>
        <c:axId val="12346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958752"/>
        <c:crosses val="autoZero"/>
        <c:auto val="1"/>
        <c:lblAlgn val="ctr"/>
        <c:lblOffset val="100"/>
        <c:noMultiLvlLbl val="0"/>
      </c:catAx>
      <c:valAx>
        <c:axId val="12129587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60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Whose in the Draft?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045790424229113E-2"/>
          <c:y val="7.6878895750391016E-2"/>
          <c:w val="0.94876885977986114"/>
          <c:h val="0.856145624959374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E53-4D7F-A9A1-4CF1544C674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53-4D7F-A9A1-4CF1544C674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53-4D7F-A9A1-4CF1544C674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53-4D7F-A9A1-4CF1544C67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E53-4D7F-A9A1-4CF1544C674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53-4D7F-A9A1-4CF1544C6747}"/>
              </c:ext>
            </c:extLst>
          </c:dPt>
          <c:dPt>
            <c:idx val="6"/>
            <c:invertIfNegative val="0"/>
            <c:bubble3D val="0"/>
            <c:spPr>
              <a:solidFill>
                <a:srgbClr val="66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53-4D7F-A9A1-4CF1544C6747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E53-4D7F-A9A1-4CF1544C6747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53-4D7F-A9A1-4CF1544C6747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E53-4D7F-A9A1-4CF1544C67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Totals!$B$3:$B$13</c15:sqref>
                  </c15:fullRef>
                </c:ext>
              </c:extLst>
              <c:f>(Totals!$B$3:$B$8,Totals!$B$10:$B$13)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Totals!$F$3:$F$13</c15:sqref>
                  </c15:fullRef>
                </c:ext>
              </c:extLst>
              <c:f>(Totals!$F$3:$F$8,Totals!$F$10:$F$13)</c:f>
              <c:numCache>
                <c:formatCode>General</c:formatCode>
                <c:ptCount val="10"/>
                <c:pt idx="0">
                  <c:v>24</c:v>
                </c:pt>
                <c:pt idx="1">
                  <c:v>28</c:v>
                </c:pt>
                <c:pt idx="2">
                  <c:v>25</c:v>
                </c:pt>
                <c:pt idx="3">
                  <c:v>31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27</c:v>
                </c:pt>
                <c:pt idx="8">
                  <c:v>22</c:v>
                </c:pt>
                <c:pt idx="9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Totals!$F$9</c15:sqref>
                  <c15:spPr xmlns:c15="http://schemas.microsoft.com/office/drawing/2012/chart">
                    <a:solidFill>
                      <a:schemeClr val="tx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BE53-4D7F-A9A1-4CF1544C67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7966304"/>
        <c:axId val="327968272"/>
      </c:barChart>
      <c:catAx>
        <c:axId val="3279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68272"/>
        <c:crosses val="autoZero"/>
        <c:auto val="1"/>
        <c:lblAlgn val="ctr"/>
        <c:lblOffset val="100"/>
        <c:noMultiLvlLbl val="0"/>
      </c:catAx>
      <c:valAx>
        <c:axId val="327968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796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Draft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Totals!$C$2</c:f>
              <c:strCache>
                <c:ptCount val="1"/>
                <c:pt idx="0">
                  <c:v>Chosen Faction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Totals!$B$3:$B$13</c15:sqref>
                  </c15:fullRef>
                </c:ext>
              </c:extLst>
              <c:f>(Totals!$B$3:$B$8,Totals!$B$10:$B$13)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Totals!$C$3:$C$13</c15:sqref>
                  </c15:fullRef>
                </c:ext>
              </c:extLst>
              <c:f>(Totals!$C$3:$C$8,Totals!$C$10:$C$13)</c:f>
              <c:numCache>
                <c:formatCode>General</c:formatCode>
                <c:ptCount val="10"/>
                <c:pt idx="0">
                  <c:v>18</c:v>
                </c:pt>
                <c:pt idx="1">
                  <c:v>27</c:v>
                </c:pt>
                <c:pt idx="2">
                  <c:v>23</c:v>
                </c:pt>
                <c:pt idx="3">
                  <c:v>19</c:v>
                </c:pt>
                <c:pt idx="4">
                  <c:v>16</c:v>
                </c:pt>
                <c:pt idx="5">
                  <c:v>17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6-46A3-BB52-F69C8354FC09}"/>
            </c:ext>
          </c:extLst>
        </c:ser>
        <c:ser>
          <c:idx val="1"/>
          <c:order val="1"/>
          <c:tx>
            <c:strRef>
              <c:f>Totals!$D$2</c:f>
              <c:strCache>
                <c:ptCount val="1"/>
                <c:pt idx="0">
                  <c:v>Unchosen Faction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Totals!$B$3:$B$13</c15:sqref>
                  </c15:fullRef>
                </c:ext>
              </c:extLst>
              <c:f>(Totals!$B$3:$B$8,Totals!$B$10:$B$13)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Totals!$D$3:$D$13</c15:sqref>
                  </c15:fullRef>
                </c:ext>
              </c:extLst>
              <c:f>(Totals!$D$3:$D$8,Totals!$D$10:$D$13)</c:f>
              <c:numCache>
                <c:formatCode>General</c:formatCode>
                <c:ptCount val="10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6-46A3-BB52-F69C8354FC09}"/>
            </c:ext>
          </c:extLst>
        </c:ser>
        <c:ser>
          <c:idx val="2"/>
          <c:order val="2"/>
          <c:tx>
            <c:strRef>
              <c:f>Totals!$F$2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Totals!$B$3:$B$13</c15:sqref>
                  </c15:fullRef>
                </c:ext>
              </c:extLst>
              <c:f>(Totals!$B$3:$B$8,Totals!$B$10:$B$13)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Totals!$F$3:$F$13</c15:sqref>
                  </c15:fullRef>
                </c:ext>
              </c:extLst>
              <c:f>(Totals!$F$3:$F$8,Totals!$F$10:$F$13)</c:f>
              <c:numCache>
                <c:formatCode>General</c:formatCode>
                <c:ptCount val="10"/>
                <c:pt idx="0">
                  <c:v>24</c:v>
                </c:pt>
                <c:pt idx="1">
                  <c:v>28</c:v>
                </c:pt>
                <c:pt idx="2">
                  <c:v>25</c:v>
                </c:pt>
                <c:pt idx="3">
                  <c:v>31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27</c:v>
                </c:pt>
                <c:pt idx="8">
                  <c:v>22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6-46A3-BB52-F69C8354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6271016"/>
        <c:axId val="916265768"/>
      </c:barChart>
      <c:catAx>
        <c:axId val="91627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265768"/>
        <c:crosses val="autoZero"/>
        <c:auto val="1"/>
        <c:lblAlgn val="ctr"/>
        <c:lblOffset val="100"/>
        <c:noMultiLvlLbl val="0"/>
      </c:catAx>
      <c:valAx>
        <c:axId val="916265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16271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Choosen Factions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31-45BC-B58F-BE3F8F302DC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31-45BC-B58F-BE3F8F302DC1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31-45BC-B58F-BE3F8F302DC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31-45BC-B58F-BE3F8F302DC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31-45BC-B58F-BE3F8F302DC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31-45BC-B58F-BE3F8F302DC1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231-45BC-B58F-BE3F8F302DC1}"/>
              </c:ext>
            </c:extLst>
          </c:dPt>
          <c:dPt>
            <c:idx val="7"/>
            <c:bubble3D val="0"/>
            <c:spPr>
              <a:solidFill>
                <a:srgbClr val="6633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231-45BC-B58F-BE3F8F302DC1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231-45BC-B58F-BE3F8F302DC1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231-45BC-B58F-BE3F8F302DC1}"/>
              </c:ext>
            </c:extLst>
          </c:dPt>
          <c:dPt>
            <c:idx val="10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231-45BC-B58F-BE3F8F302DC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DEBD3D-FE9D-43D9-A3E2-11000E03ABA0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ECDBAD67-A181-4A3C-91A9-6145A49AD8A9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31-45BC-B58F-BE3F8F302DC1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820A9E-CF76-45E4-924D-7F0B81458E8F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0D1B61D0-8D22-4076-8743-1C3985F4E997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231-45BC-B58F-BE3F8F302DC1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FB3856-9253-4AA2-B0D4-70A40AF7B0B6}" type="CATEGORYNAME">
                      <a:rPr lang="en-US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50"/>
                        </a:solidFill>
                      </a:rPr>
                      <a:t>
</a:t>
                    </a:r>
                    <a:fld id="{C205DAD5-1166-4C29-BDC7-771C6A727949}" type="PERCENTAGE">
                      <a:rPr lang="en-US" baseline="0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5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231-45BC-B58F-BE3F8F302DC1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8C8029-DDB4-448A-9FA4-F098DDE0AD05}" type="CATEGORYNAME">
                      <a:rPr lang="en-US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
</a:t>
                    </a:r>
                    <a:fld id="{917722BF-22F7-415D-9EBF-B6EF6879C881}" type="PERCENTAGE"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>
                          <a:lumMod val="6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31-45BC-B58F-BE3F8F302DC1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F0EFF1-78B9-4D88-BD3A-7C3AFB8B8131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3F8E5FF5-E550-4BF4-8A04-7BE3015101D1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31-45BC-B58F-BE3F8F302DC1}"/>
                </c:ext>
              </c:extLst>
            </c:dLbl>
            <c:dLbl>
              <c:idx val="5"/>
              <c:layout>
                <c:manualLayout>
                  <c:x val="2.6383799100873365E-2"/>
                  <c:y val="1.009296174068145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EA4222-C24C-4AB1-808F-BF2867425EF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2F5FBE1-97FC-4D14-970D-20A0D06B234C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31-45BC-B58F-BE3F8F302D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31-45BC-B58F-BE3F8F302DC1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799F8-FE84-4FC5-AF90-B3B84D6DCF15}" type="CATEGORYNAME">
                      <a:rPr lang="en-US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663300"/>
                        </a:solidFill>
                      </a:rPr>
                      <a:t>
</a:t>
                    </a:r>
                    <a:fld id="{B3BB8946-C100-4DB6-A098-7A7E49F50DE7}" type="PERCENTAGE">
                      <a:rPr lang="en-US" baseline="0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6633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231-45BC-B58F-BE3F8F302DC1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5EBEF6-F4E8-4627-B342-1ADB4B5B9CDF}" type="CATEGORYNAME">
                      <a:rPr lang="en-US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7030A0"/>
                        </a:solidFill>
                      </a:rPr>
                      <a:t>
</a:t>
                    </a:r>
                    <a:fld id="{4AACD300-AF65-4F13-B630-66E99E9D52B7}" type="PERCENTAGE">
                      <a:rPr lang="en-US" baseline="0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7030A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231-45BC-B58F-BE3F8F302DC1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50862A8-8B35-48B2-8476-AC5BFE1C7A15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F81EEB4E-B759-4898-B9AE-6433C8974D58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231-45BC-B58F-BE3F8F302DC1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2419FFA-9C63-4008-AB35-D3A840138031}" type="CATEGORYNAM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t>
</a:t>
                    </a:r>
                    <a:fld id="{88F6AE44-34E0-4EFB-9717-CB9AAC79C2CC}" type="PERCENTAGE"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2">
                          <a:lumMod val="9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231-45BC-B58F-BE3F8F302DC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Totals!$B$3:$B$13</c:f>
              <c:strCache>
                <c:ptCount val="11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Vagabond 2</c:v>
                </c:pt>
                <c:pt idx="7">
                  <c:v>Underground Duchy</c:v>
                </c:pt>
                <c:pt idx="8">
                  <c:v>Corvid Conspiracy</c:v>
                </c:pt>
                <c:pt idx="9">
                  <c:v>Lord of the Hundreds</c:v>
                </c:pt>
                <c:pt idx="10">
                  <c:v>Keepers in Iron</c:v>
                </c:pt>
              </c:strCache>
            </c:strRef>
          </c:cat>
          <c:val>
            <c:numRef>
              <c:f>Totals!$C$3:$C$13</c:f>
              <c:numCache>
                <c:formatCode>General</c:formatCode>
                <c:ptCount val="11"/>
                <c:pt idx="0">
                  <c:v>18</c:v>
                </c:pt>
                <c:pt idx="1">
                  <c:v>27</c:v>
                </c:pt>
                <c:pt idx="2">
                  <c:v>23</c:v>
                </c:pt>
                <c:pt idx="3">
                  <c:v>19</c:v>
                </c:pt>
                <c:pt idx="4">
                  <c:v>16</c:v>
                </c:pt>
                <c:pt idx="5">
                  <c:v>17</c:v>
                </c:pt>
                <c:pt idx="6">
                  <c:v>0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31-45BC-B58F-BE3F8F302DC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Unchosen Factions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A7-4321-AFB3-27430199D99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A7-4321-AFB3-27430199D99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A7-4321-AFB3-27430199D994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A7-4321-AFB3-27430199D994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A7-4321-AFB3-27430199D994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A7-4321-AFB3-27430199D994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A7-4321-AFB3-27430199D994}"/>
              </c:ext>
            </c:extLst>
          </c:dPt>
          <c:dPt>
            <c:idx val="7"/>
            <c:bubble3D val="0"/>
            <c:spPr>
              <a:solidFill>
                <a:srgbClr val="6633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A7-4321-AFB3-27430199D994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A7-4321-AFB3-27430199D994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BA7-4321-AFB3-27430199D994}"/>
              </c:ext>
            </c:extLst>
          </c:dPt>
          <c:dPt>
            <c:idx val="10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BA7-4321-AFB3-27430199D99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F3AE03-C839-4912-9DBE-3F05618DA1E0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F58115B5-70A8-4483-BACF-1BA87F36CC44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A7-4321-AFB3-27430199D994}"/>
                </c:ext>
              </c:extLst>
            </c:dLbl>
            <c:dLbl>
              <c:idx val="1"/>
              <c:layout>
                <c:manualLayout>
                  <c:x val="7.3288330835759349E-2"/>
                  <c:y val="-2.29763492501724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7CCE77-33A7-4E47-AAA8-C0D5F9EED29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B33E4DD-1783-41B3-9269-F3F555BC125E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01832046690323"/>
                      <c:h val="8.023904583841756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BA7-4321-AFB3-27430199D994}"/>
                </c:ext>
              </c:extLst>
            </c:dLbl>
            <c:dLbl>
              <c:idx val="2"/>
              <c:layout>
                <c:manualLayout>
                  <c:x val="9.1517504715844401E-3"/>
                  <c:y val="1.38783786984148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15F5CF-EB9B-4D0D-AC68-11CCAB035C84}" type="CATEGORYNAME">
                      <a:rPr lang="en-US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50"/>
                        </a:solidFill>
                      </a:rPr>
                      <a:t>
</a:t>
                    </a:r>
                    <a:fld id="{A275B9D5-FBA6-49A4-BC0B-D123C6B5D76E}" type="PERCENTAGE">
                      <a:rPr lang="en-US" baseline="0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5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BA7-4321-AFB3-27430199D994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1F435D-8D59-4032-9497-83586DD4A680}" type="CATEGORYNAME">
                      <a:rPr lang="en-US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
</a:t>
                    </a:r>
                    <a:fld id="{4B8B2B7A-A62D-49CA-AD0A-C07537DBE8C8}" type="PERCENTAGE"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>
                          <a:lumMod val="6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BA7-4321-AFB3-27430199D99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F410C6-F52C-43FB-9ECE-9D1BCA2A141A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AB501E72-F704-4A7E-A761-2EB8CC3BA6BA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BA7-4321-AFB3-27430199D994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77C2782-6FEB-419A-BE4C-859BADD37C7E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C5C76E83-BF81-4BB2-8B3C-2539DB668A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BA7-4321-AFB3-27430199D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A7-4321-AFB3-27430199D994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80320E-98AA-4A0A-AB29-55FECB958A0A}" type="CATEGORYNAME">
                      <a:rPr lang="en-US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663300"/>
                        </a:solidFill>
                      </a:rPr>
                      <a:t>
</a:t>
                    </a:r>
                    <a:fld id="{7BBD07DE-A7B2-425F-9CD9-3AC32D6399A3}" type="PERCENTAGE">
                      <a:rPr lang="en-US" baseline="0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6633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DBA7-4321-AFB3-27430199D99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1D9E07-8ADC-4E88-AB44-FEA75955E44A}" type="CATEGORYNAME">
                      <a:rPr lang="en-US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7030A0"/>
                        </a:solidFill>
                      </a:rPr>
                      <a:t>
</a:t>
                    </a:r>
                    <a:fld id="{EACAA38E-AEFE-4AB9-B014-FF8EF1FFC644}" type="PERCENTAGE">
                      <a:rPr lang="en-US" baseline="0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7030A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BA7-4321-AFB3-27430199D994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6230DC-C025-40FA-8800-29802ACE828E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9A1FB245-CE4F-4F31-8547-BA4471B4AF64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BA7-4321-AFB3-27430199D994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7C04B-18F5-4EE1-9975-19F56C243469}" type="CATEGORYNAM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t>
</a:t>
                    </a:r>
                    <a:fld id="{20F1BD57-BAEC-4CB1-B51E-C5F386F8B35B}" type="PERCENTAGE"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2">
                          <a:lumMod val="9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DBA7-4321-AFB3-27430199D9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Totals!$B$3:$B$13</c:f>
              <c:strCache>
                <c:ptCount val="11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Vagabond 2</c:v>
                </c:pt>
                <c:pt idx="7">
                  <c:v>Underground Duchy</c:v>
                </c:pt>
                <c:pt idx="8">
                  <c:v>Corvid Conspiracy</c:v>
                </c:pt>
                <c:pt idx="9">
                  <c:v>Lord of the Hundreds</c:v>
                </c:pt>
                <c:pt idx="10">
                  <c:v>Keepers in Iron</c:v>
                </c:pt>
              </c:strCache>
            </c:strRef>
          </c:cat>
          <c:val>
            <c:numRef>
              <c:f>Totals!$D$3:$D$13</c:f>
              <c:numCache>
                <c:formatCode>General</c:formatCode>
                <c:ptCount val="11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12</c:v>
                </c:pt>
                <c:pt idx="4">
                  <c:v>10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BA7-4321-AFB3-27430199D9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Winning Factions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C0-4068-ABBB-DB6BC738453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C0-4068-ABBB-DB6BC7384532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4C0-4068-ABBB-DB6BC7384532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4C0-4068-ABBB-DB6BC7384532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4C0-4068-ABBB-DB6BC7384532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4C0-4068-ABBB-DB6BC7384532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4C0-4068-ABBB-DB6BC7384532}"/>
              </c:ext>
            </c:extLst>
          </c:dPt>
          <c:dPt>
            <c:idx val="7"/>
            <c:bubble3D val="0"/>
            <c:spPr>
              <a:solidFill>
                <a:srgbClr val="6633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4C0-4068-ABBB-DB6BC7384532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4C0-4068-ABBB-DB6BC7384532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4C0-4068-ABBB-DB6BC7384532}"/>
              </c:ext>
            </c:extLst>
          </c:dPt>
          <c:dPt>
            <c:idx val="10"/>
            <c:bubble3D val="0"/>
            <c:spPr>
              <a:solidFill>
                <a:schemeClr val="bg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4C0-4068-ABBB-DB6BC738453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75575A-9222-4B47-B7FC-3BCF1CB0E83B}" type="CATEGORYNAME">
                      <a:rPr lang="en-US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0F3EA585-9419-40E7-8417-E819307C01EC}" type="PERCENTAGE">
                      <a:rPr lang="en-US" baseline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C0-4068-ABBB-DB6BC738453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F4D2F1-C03F-4A68-937A-069925E704CC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6F8C4C76-1E23-4C3C-8D03-21045A97852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C0-4068-ABBB-DB6BC7384532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C4F5646-E0A4-4B5D-9B3B-E3E248A04B74}" type="CATEGORYNAME">
                      <a:rPr lang="en-US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50"/>
                        </a:solidFill>
                      </a:rPr>
                      <a:t>
</a:t>
                    </a:r>
                    <a:fld id="{8921E540-13A7-4F7E-BDCB-1E36BC6895EB}" type="PERCENTAGE">
                      <a:rPr lang="en-US" baseline="0">
                        <a:solidFill>
                          <a:srgbClr val="00B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5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C0-4068-ABBB-DB6BC7384532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A8756C-79F5-4545-95EA-583B0F015FDE}" type="CATEGORYNAME">
                      <a:rPr lang="en-US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
</a:t>
                    </a:r>
                    <a:fld id="{59D2A829-455A-4BA3-B8FA-CB8226A9CC34}" type="PERCENTAGE"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>
                          <a:lumMod val="65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4C0-4068-ABBB-DB6BC7384532}"/>
                </c:ext>
              </c:extLst>
            </c:dLbl>
            <c:dLbl>
              <c:idx val="4"/>
              <c:layout>
                <c:manualLayout>
                  <c:x val="7.3288330835758813E-3"/>
                  <c:y val="-1.4802839549333818E-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A5BE2-00E9-4880-B5C9-4178A9631A38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F7F2D585-4918-4D52-A43D-FA597470D6EF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4C0-4068-ABBB-DB6BC7384532}"/>
                </c:ext>
              </c:extLst>
            </c:dLbl>
            <c:dLbl>
              <c:idx val="5"/>
              <c:layout>
                <c:manualLayout>
                  <c:x val="-1.4814418197709399E-3"/>
                  <c:y val="-2.024953721585307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79A1A7-304B-4278-A078-E57C1008B21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8666AA6-358D-40E4-AD06-35581F86158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4C0-4068-ABBB-DB6BC73845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C0-4068-ABBB-DB6BC7384532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EC0539-C057-4978-92E6-BAC44993D527}" type="CATEGORYNAME">
                      <a:rPr lang="en-US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663300"/>
                        </a:solidFill>
                      </a:rPr>
                      <a:t>
</a:t>
                    </a:r>
                    <a:fld id="{6953DBD7-B08D-4D0E-84D8-5D85C2B080A1}" type="PERCENTAGE">
                      <a:rPr lang="en-US" baseline="0">
                        <a:solidFill>
                          <a:srgbClr val="6633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6633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4C0-4068-ABBB-DB6BC7384532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D4D6EE-6F57-4FF1-9805-BB99292B68BF}" type="CATEGORYNAME">
                      <a:rPr lang="en-US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7030A0"/>
                        </a:solidFill>
                      </a:rPr>
                      <a:t>
</a:t>
                    </a:r>
                    <a:fld id="{88BA14B8-82C3-4B1E-8B1E-A0FD516C0347}" type="PERCENTAGE">
                      <a:rPr lang="en-US" baseline="0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7030A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4C0-4068-ABBB-DB6BC7384532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3B42E0-E7C8-4D07-AE2B-DEE448B826ED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B68DE6EE-1E78-4E9A-B7B0-8C60651DB2E9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4C0-4068-ABBB-DB6BC7384532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655283-1C4C-4D56-87DD-0E1ABAB74D67}" type="CATEGORYNAM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t>
</a:t>
                    </a:r>
                    <a:fld id="{1C0D2725-F15C-41A1-9A8C-EAB761580327}" type="PERCENTAGE">
                      <a:rPr lang="en-US" baseline="0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2">
                          <a:lumMod val="90000"/>
                        </a:scheme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4C0-4068-ABBB-DB6BC738453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Totals!$B$3:$B$13</c:f>
              <c:strCache>
                <c:ptCount val="11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Vagabond 2</c:v>
                </c:pt>
                <c:pt idx="7">
                  <c:v>Underground Duchy</c:v>
                </c:pt>
                <c:pt idx="8">
                  <c:v>Corvid Conspiracy</c:v>
                </c:pt>
                <c:pt idx="9">
                  <c:v>Lord of the Hundreds</c:v>
                </c:pt>
                <c:pt idx="10">
                  <c:v>Keepers in Iron</c:v>
                </c:pt>
              </c:strCache>
            </c:strRef>
          </c:cat>
          <c:val>
            <c:numRef>
              <c:f>Totals!$E$3:$E$13</c:f>
              <c:numCache>
                <c:formatCode>General</c:formatCode>
                <c:ptCount val="11"/>
                <c:pt idx="0">
                  <c:v>3</c:v>
                </c:pt>
                <c:pt idx="1">
                  <c:v>13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C0-4068-ABBB-DB6BC738453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</a:t>
            </a:r>
            <a:r>
              <a:rPr lang="en-US" baseline="0"/>
              <a:t> 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8F-4774-84AC-578EDC37EB83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F-4774-84AC-578EDC37EB8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8F-4774-84AC-578EDC37EB8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F-4774-84AC-578EDC37EB8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8F-4774-84AC-578EDC37EB83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8F-4774-84AC-578EDC37EB83}"/>
              </c:ext>
            </c:extLst>
          </c:dPt>
          <c:dPt>
            <c:idx val="6"/>
            <c:invertIfNegative val="0"/>
            <c:bubble3D val="0"/>
            <c:spPr>
              <a:solidFill>
                <a:srgbClr val="66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D6B-4266-88D3-EEE380681C0D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8F-4774-84AC-578EDC37EB83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8F-4774-84AC-578EDC37EB83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18F-4774-84AC-578EDC37EB83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8F-4774-84AC-578EDC37EB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Totals!$B$16:$B$25</c:f>
              <c:strCache>
                <c:ptCount val="10"/>
                <c:pt idx="0">
                  <c:v>Marquise de Cat</c:v>
                </c:pt>
                <c:pt idx="1">
                  <c:v>Eyrie Dynasties</c:v>
                </c:pt>
                <c:pt idx="2">
                  <c:v>Woodland Alliance</c:v>
                </c:pt>
                <c:pt idx="3">
                  <c:v>Vagabond</c:v>
                </c:pt>
                <c:pt idx="4">
                  <c:v>Lizard Cult</c:v>
                </c:pt>
                <c:pt idx="5">
                  <c:v>Riverfolk Company</c:v>
                </c:pt>
                <c:pt idx="6">
                  <c:v>Underground Duchy</c:v>
                </c:pt>
                <c:pt idx="7">
                  <c:v>Corvid Conspiracy</c:v>
                </c:pt>
                <c:pt idx="8">
                  <c:v>Lord of the Hundreds</c:v>
                </c:pt>
                <c:pt idx="9">
                  <c:v>Keepers in Iron</c:v>
                </c:pt>
              </c:strCache>
            </c:strRef>
          </c:cat>
          <c:val>
            <c:numRef>
              <c:f>Totals!$E$16:$E$25</c:f>
              <c:numCache>
                <c:formatCode>0%</c:formatCode>
                <c:ptCount val="10"/>
                <c:pt idx="0">
                  <c:v>0.16666666666666666</c:v>
                </c:pt>
                <c:pt idx="1">
                  <c:v>0.48148148148148145</c:v>
                </c:pt>
                <c:pt idx="2">
                  <c:v>0.2608695652173913</c:v>
                </c:pt>
                <c:pt idx="3">
                  <c:v>0.15789473684210525</c:v>
                </c:pt>
                <c:pt idx="4">
                  <c:v>0.3125</c:v>
                </c:pt>
                <c:pt idx="5">
                  <c:v>0.11764705882352941</c:v>
                </c:pt>
                <c:pt idx="6">
                  <c:v>0.18181818181818182</c:v>
                </c:pt>
                <c:pt idx="7">
                  <c:v>0.16666666666666666</c:v>
                </c:pt>
                <c:pt idx="8">
                  <c:v>9.5238095238095233E-2</c:v>
                </c:pt>
                <c:pt idx="9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F-4774-84AC-578EDC37EB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7102848"/>
        <c:axId val="1047104160"/>
      </c:barChart>
      <c:catAx>
        <c:axId val="10471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104160"/>
        <c:crosses val="autoZero"/>
        <c:auto val="1"/>
        <c:lblAlgn val="ctr"/>
        <c:lblOffset val="100"/>
        <c:noMultiLvlLbl val="0"/>
      </c:catAx>
      <c:valAx>
        <c:axId val="10471041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471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Marquise de Cat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Marquise de Cat</a:t>
          </a:r>
        </a:p>
      </cx:txPr>
    </cx:title>
    <cx:plotArea>
      <cx:plotAreaRegion>
        <cx:series layoutId="clusteredColumn" uniqueId="{2529E95C-8F6C-42F7-B046-43527E485226}">
          <cx:spPr>
            <a:solidFill>
              <a:schemeClr val="accent2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_xlchart.v1.8</cx:f>
      </cx:numDim>
    </cx:data>
  </cx:chartData>
  <cx:chart>
    <cx:title pos="t" align="ctr" overlay="0">
      <cx:tx>
        <cx:txData>
          <cx:v>Keepers in Iron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Keepers in Iron</a:t>
          </a:r>
        </a:p>
      </cx:txPr>
    </cx:title>
    <cx:plotArea>
      <cx:plotAreaRegion>
        <cx:series layoutId="clusteredColumn" uniqueId="{2529E95C-8F6C-42F7-B046-43527E485226}">
          <cx:spPr>
            <a:solidFill>
              <a:schemeClr val="bg2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Eyrie Dynasty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Eyrie Dynasty</a:t>
          </a:r>
        </a:p>
      </cx:txPr>
    </cx:title>
    <cx:plotArea>
      <cx:plotAreaRegion>
        <cx:series layoutId="clusteredColumn" uniqueId="{143D1C81-3E97-4660-A30B-2F8167FEDE12}"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txData>
          <cx:v>Woodland Alliance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Woodland Alliance</a:t>
          </a:r>
        </a:p>
      </cx:txPr>
    </cx:title>
    <cx:plotArea>
      <cx:plotAreaRegion>
        <cx:series layoutId="clusteredColumn" uniqueId="{2529E95C-8F6C-42F7-B046-43527E485226}">
          <cx:spPr>
            <a:solidFill>
              <a:srgbClr val="00B050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_xlchart.v1.13</cx:f>
      </cx:numDim>
    </cx:data>
  </cx:chartData>
  <cx:chart>
    <cx:title pos="t" align="ctr" overlay="0">
      <cx:tx>
        <cx:txData>
          <cx:v>Vagabond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Vagabond</a:t>
          </a:r>
        </a:p>
      </cx:txPr>
    </cx:title>
    <cx:plotArea>
      <cx:plotAreaRegion>
        <cx:series layoutId="clusteredColumn" uniqueId="{2529E95C-8F6C-42F7-B046-43527E485226}">
          <cx:spPr>
            <a:solidFill>
              <a:schemeClr val="bg1">
                <a:lumMod val="65000"/>
              </a:schemeClr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title pos="t" align="ctr" overlay="0">
      <cx:tx>
        <cx:txData>
          <cx:v>Lizard Cult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Lizard Cult</a:t>
          </a:r>
        </a:p>
      </cx:txPr>
    </cx:title>
    <cx:plotArea>
      <cx:plotAreaRegion>
        <cx:series layoutId="clusteredColumn" uniqueId="{2529E95C-8F6C-42F7-B046-43527E485226}">
          <cx:spPr>
            <a:solidFill>
              <a:schemeClr val="accent4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val">
        <cx:f>_xlchart.v1.10</cx:f>
      </cx:numDim>
    </cx:data>
  </cx:chartData>
  <cx:chart>
    <cx:title pos="t" align="ctr" overlay="0">
      <cx:tx>
        <cx:txData>
          <cx:v>Riverfolk Company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Riverfolk Company</a:t>
          </a:r>
        </a:p>
      </cx:txPr>
    </cx:title>
    <cx:plotArea>
      <cx:plotAreaRegion>
        <cx:series layoutId="clusteredColumn" uniqueId="{2529E95C-8F6C-42F7-B046-43527E485226}">
          <cx:spPr>
            <a:solidFill>
              <a:srgbClr val="00B0F0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val">
        <cx:f>_xlchart.v1.14</cx:f>
      </cx:numDim>
    </cx:data>
  </cx:chartData>
  <cx:chart>
    <cx:title pos="t" align="ctr" overlay="0">
      <cx:tx>
        <cx:txData>
          <cx:v>Underground Duchy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Underground Duchy</a:t>
          </a:r>
        </a:p>
      </cx:txPr>
    </cx:title>
    <cx:plotArea>
      <cx:plotAreaRegion>
        <cx:series layoutId="clusteredColumn" uniqueId="{2529E95C-8F6C-42F7-B046-43527E485226}">
          <cx:spPr>
            <a:solidFill>
              <a:srgbClr val="663300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val">
        <cx:f>_xlchart.v1.16</cx:f>
      </cx:numDim>
    </cx:data>
  </cx:chartData>
  <cx:chart>
    <cx:title pos="t" align="ctr" overlay="0">
      <cx:tx>
        <cx:txData>
          <cx:v>Corvid Conspiracy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Corvid Conspiracy</a:t>
          </a:r>
        </a:p>
      </cx:txPr>
    </cx:title>
    <cx:plotArea>
      <cx:plotAreaRegion>
        <cx:series layoutId="clusteredColumn" uniqueId="{2529E95C-8F6C-42F7-B046-43527E485226}">
          <cx:spPr>
            <a:solidFill>
              <a:srgbClr val="7030A0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_xlchart.v1.18</cx:f>
      </cx:numDim>
    </cx:data>
  </cx:chartData>
  <cx:chart>
    <cx:title pos="t" align="ctr" overlay="0">
      <cx:tx>
        <cx:txData>
          <cx:v>Lord of the Hundreds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Lord of the Hundreds</a:t>
          </a:r>
        </a:p>
      </cx:txPr>
    </cx:title>
    <cx:plotArea>
      <cx:plotAreaRegion>
        <cx:series layoutId="clusteredColumn" uniqueId="{2529E95C-8F6C-42F7-B046-43527E485226}">
          <cx:spPr>
            <a:solidFill>
              <a:srgbClr val="FF0000"/>
            </a:solidFill>
          </cx:spPr>
          <cx:dataId val="0"/>
          <cx:layoutPr>
            <cx:aggregation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1F0C8C-875E-40A1-A8C4-CF3824C51497}">
  <sheetPr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5AB034-9CA4-4683-8499-A2B0199A21FF}">
  <sheetPr/>
  <sheetViews>
    <sheetView zoomScale="102" workbookViewId="0" zoomToFit="1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ADC444-FE33-4670-BD8B-F42EDCC061A9}">
  <sheetPr/>
  <sheetViews>
    <sheetView zoomScale="10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BF0909-8782-427C-93AB-D40F877CB427}">
  <sheetPr/>
  <sheetViews>
    <sheetView zoomScale="102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1D0706-D82B-4EC3-B228-5002853A8AE6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CFBCEB2-2311-4A82-A5EC-95637B94E572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0C93FB-B6C0-499F-AC52-63CB11F0034E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56DF8E-6187-4BDC-9099-2ACBEF4B8842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0E59C41-1EEE-4AC3-AA0F-171B7E769C91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6576D3-1CEF-48F6-9839-B276EE0E9824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E3CC21-943A-49B6-A9E1-9C95F791B272}">
  <sheetPr/>
  <sheetViews>
    <sheetView zoomScale="16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11" Type="http://schemas.openxmlformats.org/officeDocument/2006/relationships/image" Target="../media/image1.emf"/><Relationship Id="rId5" Type="http://schemas.microsoft.com/office/2014/relationships/chartEx" Target="../charts/chartEx5.xml"/><Relationship Id="rId10" Type="http://schemas.microsoft.com/office/2014/relationships/chartEx" Target="../charts/chartEx10.xml"/><Relationship Id="rId4" Type="http://schemas.microsoft.com/office/2014/relationships/chartEx" Target="../charts/chartEx4.xml"/><Relationship Id="rId9" Type="http://schemas.microsoft.com/office/2014/relationships/chartEx" Target="../charts/chartEx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14287</xdr:rowOff>
    </xdr:from>
    <xdr:to>
      <xdr:col>8</xdr:col>
      <xdr:colOff>180974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C3FB-FA1B-7606-8EFD-970547FE1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1195387</xdr:colOff>
      <xdr:row>1</xdr:row>
      <xdr:rowOff>52387</xdr:rowOff>
    </xdr:from>
    <xdr:to>
      <xdr:col>9</xdr:col>
      <xdr:colOff>1238250</xdr:colOff>
      <xdr:row>22</xdr:row>
      <xdr:rowOff>342900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08FA02-F756-0DE6-2230-228838B84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3</xdr:row>
      <xdr:rowOff>19049</xdr:rowOff>
    </xdr:from>
    <xdr:to>
      <xdr:col>19</xdr:col>
      <xdr:colOff>52388</xdr:colOff>
      <xdr:row>26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485168-355E-4472-8518-9A215E940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E93837-5929-467B-B190-08CFD290C0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1AC01-0C0C-4BB5-A857-7072C5358C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AF7437-CC99-40E6-843E-CD7A09FDFC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18369</xdr:colOff>
      <xdr:row>1</xdr:row>
      <xdr:rowOff>0</xdr:rowOff>
    </xdr:from>
    <xdr:to>
      <xdr:col>9</xdr:col>
      <xdr:colOff>13607</xdr:colOff>
      <xdr:row>15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8">
              <a:extLst>
                <a:ext uri="{FF2B5EF4-FFF2-40B4-BE49-F238E27FC236}">
                  <a16:creationId xmlns:a16="http://schemas.microsoft.com/office/drawing/2014/main" id="{43845988-1061-4344-9438-1174BEB10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5544" y="190500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4762</xdr:colOff>
      <xdr:row>1</xdr:row>
      <xdr:rowOff>0</xdr:rowOff>
    </xdr:from>
    <xdr:to>
      <xdr:col>17</xdr:col>
      <xdr:colOff>0</xdr:colOff>
      <xdr:row>15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18">
              <a:extLst>
                <a:ext uri="{FF2B5EF4-FFF2-40B4-BE49-F238E27FC236}">
                  <a16:creationId xmlns:a16="http://schemas.microsoft.com/office/drawing/2014/main" id="{183F13E5-1863-4A71-A179-EE9892EF2D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38737" y="190500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4762</xdr:colOff>
      <xdr:row>1</xdr:row>
      <xdr:rowOff>0</xdr:rowOff>
    </xdr:from>
    <xdr:to>
      <xdr:col>25</xdr:col>
      <xdr:colOff>0</xdr:colOff>
      <xdr:row>15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18">
              <a:extLst>
                <a:ext uri="{FF2B5EF4-FFF2-40B4-BE49-F238E27FC236}">
                  <a16:creationId xmlns:a16="http://schemas.microsoft.com/office/drawing/2014/main" id="{5CC110CA-517B-4B20-90B2-239F1E0B5D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15537" y="190500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7484</xdr:colOff>
      <xdr:row>16</xdr:row>
      <xdr:rowOff>4762</xdr:rowOff>
    </xdr:from>
    <xdr:to>
      <xdr:col>9</xdr:col>
      <xdr:colOff>1</xdr:colOff>
      <xdr:row>31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18">
              <a:extLst>
                <a:ext uri="{FF2B5EF4-FFF2-40B4-BE49-F238E27FC236}">
                  <a16:creationId xmlns:a16="http://schemas.microsoft.com/office/drawing/2014/main" id="{91E6231D-FF6E-4BFA-A2CD-831F9D9CF5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4659" y="3052762"/>
              <a:ext cx="4869317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4762</xdr:colOff>
      <xdr:row>16</xdr:row>
      <xdr:rowOff>0</xdr:rowOff>
    </xdr:from>
    <xdr:to>
      <xdr:col>25</xdr:col>
      <xdr:colOff>0</xdr:colOff>
      <xdr:row>30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18">
              <a:extLst>
                <a:ext uri="{FF2B5EF4-FFF2-40B4-BE49-F238E27FC236}">
                  <a16:creationId xmlns:a16="http://schemas.microsoft.com/office/drawing/2014/main" id="{C6630E34-6A47-4CF4-98E9-BA75DBF42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15537" y="3048000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4762</xdr:colOff>
      <xdr:row>16</xdr:row>
      <xdr:rowOff>4762</xdr:rowOff>
    </xdr:from>
    <xdr:to>
      <xdr:col>17</xdr:col>
      <xdr:colOff>0</xdr:colOff>
      <xdr:row>31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18">
              <a:extLst>
                <a:ext uri="{FF2B5EF4-FFF2-40B4-BE49-F238E27FC236}">
                  <a16:creationId xmlns:a16="http://schemas.microsoft.com/office/drawing/2014/main" id="{E24B1056-82D4-4FF1-95DD-9A9A94724E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38737" y="3052762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4762</xdr:colOff>
      <xdr:row>31</xdr:row>
      <xdr:rowOff>0</xdr:rowOff>
    </xdr:from>
    <xdr:to>
      <xdr:col>9</xdr:col>
      <xdr:colOff>0</xdr:colOff>
      <xdr:row>45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18">
              <a:extLst>
                <a:ext uri="{FF2B5EF4-FFF2-40B4-BE49-F238E27FC236}">
                  <a16:creationId xmlns:a16="http://schemas.microsoft.com/office/drawing/2014/main" id="{A2968347-8246-4299-B279-0688162D8A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1937" y="5905500"/>
              <a:ext cx="4872038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4763</xdr:colOff>
      <xdr:row>31</xdr:row>
      <xdr:rowOff>4762</xdr:rowOff>
    </xdr:from>
    <xdr:to>
      <xdr:col>17</xdr:col>
      <xdr:colOff>0</xdr:colOff>
      <xdr:row>46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8">
              <a:extLst>
                <a:ext uri="{FF2B5EF4-FFF2-40B4-BE49-F238E27FC236}">
                  <a16:creationId xmlns:a16="http://schemas.microsoft.com/office/drawing/2014/main" id="{AB548556-DD4A-4739-8688-E5D76A5E75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38738" y="5910262"/>
              <a:ext cx="4872037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46</xdr:row>
      <xdr:rowOff>4762</xdr:rowOff>
    </xdr:from>
    <xdr:to>
      <xdr:col>8</xdr:col>
      <xdr:colOff>607559</xdr:colOff>
      <xdr:row>61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8">
              <a:extLst>
                <a:ext uri="{FF2B5EF4-FFF2-40B4-BE49-F238E27FC236}">
                  <a16:creationId xmlns:a16="http://schemas.microsoft.com/office/drawing/2014/main" id="{42D11AAF-59BF-4951-B0A4-B009C45B16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7175" y="8767762"/>
              <a:ext cx="4874759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4763</xdr:colOff>
      <xdr:row>46</xdr:row>
      <xdr:rowOff>0</xdr:rowOff>
    </xdr:from>
    <xdr:to>
      <xdr:col>17</xdr:col>
      <xdr:colOff>0</xdr:colOff>
      <xdr:row>60</xdr:row>
      <xdr:rowOff>185738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8">
              <a:extLst>
                <a:ext uri="{FF2B5EF4-FFF2-40B4-BE49-F238E27FC236}">
                  <a16:creationId xmlns:a16="http://schemas.microsoft.com/office/drawing/2014/main" id="{17060C8F-C933-43D6-B938-7A1CE82E8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38738" y="8763000"/>
              <a:ext cx="4872037" cy="2852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27</xdr:col>
      <xdr:colOff>0</xdr:colOff>
      <xdr:row>12</xdr:row>
      <xdr:rowOff>0</xdr:rowOff>
    </xdr:from>
    <xdr:to>
      <xdr:col>51</xdr:col>
      <xdr:colOff>533400</xdr:colOff>
      <xdr:row>74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D9965-9BEE-20A6-FB28-790A9499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2286000"/>
          <a:ext cx="15163800" cy="1182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A2953A-B1F5-416D-AFEC-F071903984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70DB4-BC68-4374-B2DD-FA2F30089C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E3480-3690-4733-BD53-94F6E102B9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77B524-F089-4A15-8ADC-4CD1FDC338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34B9B-5494-4132-B0DB-0229C3D9E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B6FB1-3B93-428A-86A4-624117993D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A8BC81-4BE9-4F4B-B465-07178E9BFA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90A80C-D940-4AF4-9AD9-5CFF75C4B8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A7A8-7CB5-484D-8FBF-52588C554A6D}">
  <dimension ref="B1:V70"/>
  <sheetViews>
    <sheetView tabSelected="1" topLeftCell="A21" zoomScale="80" zoomScaleNormal="80" workbookViewId="0">
      <selection activeCell="G55" sqref="G55"/>
    </sheetView>
  </sheetViews>
  <sheetFormatPr defaultRowHeight="15" x14ac:dyDescent="0.25"/>
  <cols>
    <col min="1" max="1" width="2.5703125" customWidth="1"/>
    <col min="2" max="2" width="16" style="1" bestFit="1" customWidth="1"/>
    <col min="3" max="3" width="6.5703125" style="1" bestFit="1" customWidth="1"/>
    <col min="4" max="4" width="22" style="1" bestFit="1" customWidth="1"/>
    <col min="5" max="7" width="21.28515625" style="1" bestFit="1" customWidth="1"/>
    <col min="8" max="9" width="22" style="1" bestFit="1" customWidth="1"/>
    <col min="10" max="10" width="18.85546875" style="1" bestFit="1" customWidth="1"/>
    <col min="11" max="14" width="8.7109375" style="1" bestFit="1" customWidth="1"/>
    <col min="15" max="15" width="8.7109375" bestFit="1" customWidth="1"/>
    <col min="16" max="16" width="12.7109375" style="1" bestFit="1" customWidth="1"/>
    <col min="17" max="17" width="22" style="1" bestFit="1" customWidth="1"/>
    <col min="19" max="22" width="0" hidden="1" customWidth="1"/>
  </cols>
  <sheetData>
    <row r="1" spans="2:22" ht="15.75" thickBot="1" x14ac:dyDescent="0.3"/>
    <row r="2" spans="2:22" ht="15.75" customHeight="1" thickBot="1" x14ac:dyDescent="0.3">
      <c r="B2" s="20" t="s">
        <v>67</v>
      </c>
      <c r="C2" s="99" t="s">
        <v>68</v>
      </c>
      <c r="D2" s="20" t="s">
        <v>2</v>
      </c>
      <c r="E2" s="99" t="s">
        <v>3</v>
      </c>
      <c r="F2" s="99" t="s">
        <v>4</v>
      </c>
      <c r="G2" s="99" t="s">
        <v>5</v>
      </c>
      <c r="H2" s="15" t="s">
        <v>69</v>
      </c>
      <c r="I2" s="99" t="s">
        <v>6</v>
      </c>
      <c r="J2" s="100" t="s">
        <v>0</v>
      </c>
      <c r="K2" s="99" t="s">
        <v>7</v>
      </c>
      <c r="L2" s="99" t="s">
        <v>8</v>
      </c>
      <c r="M2" s="99" t="s">
        <v>9</v>
      </c>
      <c r="N2" s="99" t="s">
        <v>10</v>
      </c>
      <c r="O2" s="99" t="s">
        <v>65</v>
      </c>
      <c r="P2" s="20" t="s">
        <v>29</v>
      </c>
      <c r="Q2" s="15" t="s">
        <v>11</v>
      </c>
    </row>
    <row r="3" spans="2:22" x14ac:dyDescent="0.25">
      <c r="B3" s="10" t="s">
        <v>71</v>
      </c>
      <c r="C3" s="1">
        <v>1</v>
      </c>
      <c r="D3" s="10" t="s">
        <v>12</v>
      </c>
      <c r="E3" s="1" t="s">
        <v>21</v>
      </c>
      <c r="F3" s="1" t="s">
        <v>16</v>
      </c>
      <c r="G3" s="1" t="s">
        <v>13</v>
      </c>
      <c r="H3" s="6"/>
      <c r="I3" s="1" t="s">
        <v>14</v>
      </c>
      <c r="J3" s="13" t="s">
        <v>26</v>
      </c>
      <c r="K3" s="1">
        <v>15</v>
      </c>
      <c r="L3" s="1">
        <v>21</v>
      </c>
      <c r="M3" s="1">
        <v>30</v>
      </c>
      <c r="N3" s="1">
        <v>24</v>
      </c>
      <c r="O3" s="1"/>
      <c r="P3" s="10">
        <v>3</v>
      </c>
      <c r="Q3" s="6" t="str">
        <f t="shared" ref="Q3:Q34" si="0">IF(P3=1,D3,IF(P3=2,E3, IF(P3=3, F3, IF(P3=4,G3,H3))))</f>
        <v>Underground Duchy</v>
      </c>
      <c r="S3">
        <f t="shared" ref="S3:S34" si="1">COUNTA(D3:H3)</f>
        <v>4</v>
      </c>
      <c r="U3">
        <v>3</v>
      </c>
      <c r="V3">
        <f>COUNTIF(S:S,U3)</f>
        <v>2</v>
      </c>
    </row>
    <row r="4" spans="2:22" x14ac:dyDescent="0.25">
      <c r="B4" s="10" t="s">
        <v>71</v>
      </c>
      <c r="C4" s="1">
        <v>2</v>
      </c>
      <c r="D4" s="10" t="s">
        <v>13</v>
      </c>
      <c r="E4" s="1" t="s">
        <v>21</v>
      </c>
      <c r="F4" s="1" t="s">
        <v>20</v>
      </c>
      <c r="G4" s="1" t="s">
        <v>16</v>
      </c>
      <c r="H4" s="6"/>
      <c r="I4" s="1" t="s">
        <v>17</v>
      </c>
      <c r="J4" s="13" t="s">
        <v>25</v>
      </c>
      <c r="K4" s="1">
        <v>24</v>
      </c>
      <c r="L4" s="1">
        <v>30</v>
      </c>
      <c r="M4" s="1">
        <v>17</v>
      </c>
      <c r="N4" s="1">
        <v>20</v>
      </c>
      <c r="O4" s="1"/>
      <c r="P4" s="10">
        <v>2</v>
      </c>
      <c r="Q4" s="6" t="str">
        <f t="shared" si="0"/>
        <v>Vagabond</v>
      </c>
      <c r="S4">
        <f t="shared" si="1"/>
        <v>4</v>
      </c>
      <c r="U4">
        <v>4</v>
      </c>
      <c r="V4">
        <f t="shared" ref="V4:V5" si="2">COUNTIF(S:S,U4)</f>
        <v>33</v>
      </c>
    </row>
    <row r="5" spans="2:22" x14ac:dyDescent="0.25">
      <c r="B5" s="10" t="s">
        <v>71</v>
      </c>
      <c r="C5" s="1">
        <v>3</v>
      </c>
      <c r="D5" s="10" t="s">
        <v>14</v>
      </c>
      <c r="E5" s="1" t="s">
        <v>19</v>
      </c>
      <c r="F5" s="1" t="s">
        <v>76</v>
      </c>
      <c r="G5" s="1" t="s">
        <v>21</v>
      </c>
      <c r="H5" s="6"/>
      <c r="I5" s="1" t="s">
        <v>20</v>
      </c>
      <c r="J5" s="13" t="s">
        <v>25</v>
      </c>
      <c r="K5" s="1">
        <v>30</v>
      </c>
      <c r="L5" s="1">
        <v>16</v>
      </c>
      <c r="M5" s="1">
        <v>23</v>
      </c>
      <c r="N5" s="1">
        <v>18</v>
      </c>
      <c r="O5" s="1"/>
      <c r="P5" s="10">
        <v>1</v>
      </c>
      <c r="Q5" s="6" t="str">
        <f t="shared" si="0"/>
        <v>Lizard Cult</v>
      </c>
      <c r="S5">
        <f t="shared" si="1"/>
        <v>4</v>
      </c>
      <c r="U5">
        <v>5</v>
      </c>
      <c r="V5">
        <f t="shared" si="2"/>
        <v>14</v>
      </c>
    </row>
    <row r="6" spans="2:22" x14ac:dyDescent="0.25">
      <c r="B6" s="10" t="s">
        <v>71</v>
      </c>
      <c r="C6" s="1">
        <v>4</v>
      </c>
      <c r="D6" s="10" t="s">
        <v>76</v>
      </c>
      <c r="E6" s="1" t="s">
        <v>14</v>
      </c>
      <c r="F6" s="1" t="s">
        <v>13</v>
      </c>
      <c r="G6" s="1" t="s">
        <v>12</v>
      </c>
      <c r="H6" s="6"/>
      <c r="I6" s="1" t="s">
        <v>21</v>
      </c>
      <c r="J6" s="13" t="s">
        <v>25</v>
      </c>
      <c r="K6" s="1">
        <v>30</v>
      </c>
      <c r="L6" s="1">
        <v>20</v>
      </c>
      <c r="M6" s="1">
        <v>15</v>
      </c>
      <c r="N6" s="1">
        <v>11</v>
      </c>
      <c r="O6" s="1"/>
      <c r="P6" s="10">
        <v>1</v>
      </c>
      <c r="Q6" s="6" t="str">
        <f t="shared" si="0"/>
        <v>Eyrie Dynasties</v>
      </c>
      <c r="S6">
        <f t="shared" si="1"/>
        <v>4</v>
      </c>
    </row>
    <row r="7" spans="2:22" x14ac:dyDescent="0.25">
      <c r="B7" s="10" t="s">
        <v>71</v>
      </c>
      <c r="C7" s="1">
        <v>5</v>
      </c>
      <c r="D7" s="10" t="s">
        <v>20</v>
      </c>
      <c r="E7" s="1" t="s">
        <v>17</v>
      </c>
      <c r="F7" s="1" t="s">
        <v>76</v>
      </c>
      <c r="G7" s="1" t="s">
        <v>21</v>
      </c>
      <c r="H7" s="6" t="s">
        <v>12</v>
      </c>
      <c r="I7" s="1" t="s">
        <v>14</v>
      </c>
      <c r="J7" s="13" t="s">
        <v>26</v>
      </c>
      <c r="K7" s="1">
        <v>28</v>
      </c>
      <c r="L7" s="1">
        <v>30</v>
      </c>
      <c r="M7" s="1">
        <v>19</v>
      </c>
      <c r="N7" s="1">
        <v>19</v>
      </c>
      <c r="O7" s="1">
        <v>22</v>
      </c>
      <c r="P7" s="10">
        <v>2</v>
      </c>
      <c r="Q7" s="6" t="str">
        <f t="shared" si="0"/>
        <v>Corvid Conspiracy</v>
      </c>
      <c r="S7">
        <f t="shared" si="1"/>
        <v>5</v>
      </c>
    </row>
    <row r="8" spans="2:22" x14ac:dyDescent="0.25">
      <c r="B8" s="10" t="s">
        <v>71</v>
      </c>
      <c r="C8" s="1">
        <v>6</v>
      </c>
      <c r="D8" s="10" t="s">
        <v>20</v>
      </c>
      <c r="E8" s="1" t="s">
        <v>17</v>
      </c>
      <c r="F8" s="1" t="s">
        <v>21</v>
      </c>
      <c r="G8" s="1" t="s">
        <v>76</v>
      </c>
      <c r="H8" s="6" t="s">
        <v>19</v>
      </c>
      <c r="I8" s="1" t="s">
        <v>14</v>
      </c>
      <c r="J8" s="13" t="s">
        <v>77</v>
      </c>
      <c r="K8" s="1">
        <v>17</v>
      </c>
      <c r="L8" s="1">
        <v>22</v>
      </c>
      <c r="M8" s="1">
        <v>21</v>
      </c>
      <c r="N8" s="1">
        <v>30</v>
      </c>
      <c r="O8" s="1">
        <v>15</v>
      </c>
      <c r="P8" s="10">
        <v>4</v>
      </c>
      <c r="Q8" s="6" t="str">
        <f t="shared" si="0"/>
        <v>Eyrie Dynasties</v>
      </c>
      <c r="S8">
        <f t="shared" si="1"/>
        <v>5</v>
      </c>
    </row>
    <row r="9" spans="2:22" x14ac:dyDescent="0.25">
      <c r="B9" s="10" t="s">
        <v>71</v>
      </c>
      <c r="C9" s="1">
        <v>7</v>
      </c>
      <c r="D9" s="10" t="s">
        <v>20</v>
      </c>
      <c r="E9" s="1" t="s">
        <v>21</v>
      </c>
      <c r="F9" s="1" t="s">
        <v>12</v>
      </c>
      <c r="G9" s="1" t="s">
        <v>16</v>
      </c>
      <c r="H9" s="6" t="s">
        <v>15</v>
      </c>
      <c r="I9" s="1" t="s">
        <v>13</v>
      </c>
      <c r="J9" s="13" t="s">
        <v>24</v>
      </c>
      <c r="K9" s="1">
        <v>30</v>
      </c>
      <c r="L9" s="1">
        <v>13</v>
      </c>
      <c r="M9" s="1">
        <v>16</v>
      </c>
      <c r="N9" s="1">
        <v>24</v>
      </c>
      <c r="O9" s="1">
        <v>22</v>
      </c>
      <c r="P9" s="10">
        <v>1</v>
      </c>
      <c r="Q9" s="6" t="str">
        <f t="shared" si="0"/>
        <v>Woodland Alliance</v>
      </c>
      <c r="S9">
        <f t="shared" si="1"/>
        <v>5</v>
      </c>
    </row>
    <row r="10" spans="2:22" x14ac:dyDescent="0.25">
      <c r="B10" s="10" t="s">
        <v>71</v>
      </c>
      <c r="C10" s="1">
        <v>8</v>
      </c>
      <c r="D10" s="10" t="s">
        <v>12</v>
      </c>
      <c r="E10" s="1" t="s">
        <v>14</v>
      </c>
      <c r="F10" s="1" t="s">
        <v>19</v>
      </c>
      <c r="G10" s="1" t="s">
        <v>15</v>
      </c>
      <c r="H10" s="6"/>
      <c r="I10" s="1" t="s">
        <v>21</v>
      </c>
      <c r="J10" s="13" t="s">
        <v>26</v>
      </c>
      <c r="K10" s="1">
        <v>30</v>
      </c>
      <c r="L10" s="1">
        <v>21</v>
      </c>
      <c r="M10" s="1">
        <v>12</v>
      </c>
      <c r="N10" s="1">
        <v>19</v>
      </c>
      <c r="O10" s="1"/>
      <c r="P10" s="10">
        <v>1</v>
      </c>
      <c r="Q10" s="6" t="str">
        <f t="shared" si="0"/>
        <v>Keepers in Iron</v>
      </c>
      <c r="S10">
        <f t="shared" si="1"/>
        <v>4</v>
      </c>
    </row>
    <row r="11" spans="2:22" x14ac:dyDescent="0.25">
      <c r="B11" s="10" t="s">
        <v>71</v>
      </c>
      <c r="C11" s="1">
        <v>9</v>
      </c>
      <c r="D11" s="10" t="s">
        <v>20</v>
      </c>
      <c r="E11" s="1" t="s">
        <v>16</v>
      </c>
      <c r="F11" s="1" t="s">
        <v>21</v>
      </c>
      <c r="G11" s="1" t="s">
        <v>13</v>
      </c>
      <c r="H11" s="6"/>
      <c r="I11" s="1" t="s">
        <v>76</v>
      </c>
      <c r="J11" s="13" t="s">
        <v>24</v>
      </c>
      <c r="K11" s="1">
        <v>18</v>
      </c>
      <c r="L11" s="1">
        <v>17</v>
      </c>
      <c r="M11" s="1">
        <v>14</v>
      </c>
      <c r="N11" s="1">
        <v>30</v>
      </c>
      <c r="O11" s="1"/>
      <c r="P11" s="10">
        <v>4</v>
      </c>
      <c r="Q11" s="6" t="str">
        <f t="shared" si="0"/>
        <v>Marquise de Cat</v>
      </c>
      <c r="S11">
        <f t="shared" si="1"/>
        <v>4</v>
      </c>
    </row>
    <row r="12" spans="2:22" x14ac:dyDescent="0.25">
      <c r="B12" s="10" t="s">
        <v>71</v>
      </c>
      <c r="C12" s="1">
        <v>10</v>
      </c>
      <c r="D12" s="10" t="s">
        <v>15</v>
      </c>
      <c r="E12" s="1" t="s">
        <v>20</v>
      </c>
      <c r="F12" s="1" t="s">
        <v>76</v>
      </c>
      <c r="G12" s="1" t="s">
        <v>16</v>
      </c>
      <c r="H12" s="6"/>
      <c r="I12" s="1" t="s">
        <v>21</v>
      </c>
      <c r="J12" s="13" t="s">
        <v>24</v>
      </c>
      <c r="K12" s="1">
        <v>30</v>
      </c>
      <c r="L12" s="1">
        <v>28</v>
      </c>
      <c r="M12" s="1">
        <v>14</v>
      </c>
      <c r="N12" s="1">
        <v>26</v>
      </c>
      <c r="O12" s="1"/>
      <c r="P12" s="10">
        <v>1</v>
      </c>
      <c r="Q12" s="6" t="str">
        <f t="shared" si="0"/>
        <v>Lord of the Hundreds</v>
      </c>
      <c r="S12">
        <f t="shared" si="1"/>
        <v>4</v>
      </c>
    </row>
    <row r="13" spans="2:22" x14ac:dyDescent="0.25">
      <c r="B13" s="10" t="s">
        <v>71</v>
      </c>
      <c r="C13" s="1">
        <v>11</v>
      </c>
      <c r="D13" s="10" t="s">
        <v>19</v>
      </c>
      <c r="E13" s="1" t="s">
        <v>13</v>
      </c>
      <c r="F13" s="1" t="s">
        <v>20</v>
      </c>
      <c r="G13" s="1" t="s">
        <v>16</v>
      </c>
      <c r="H13" s="6" t="s">
        <v>14</v>
      </c>
      <c r="I13" s="1" t="s">
        <v>12</v>
      </c>
      <c r="J13" s="13" t="s">
        <v>77</v>
      </c>
      <c r="K13" s="1">
        <v>23</v>
      </c>
      <c r="L13" s="1">
        <v>26</v>
      </c>
      <c r="M13" s="1">
        <v>30</v>
      </c>
      <c r="N13" s="1">
        <v>10</v>
      </c>
      <c r="O13" s="1">
        <v>14</v>
      </c>
      <c r="P13" s="10">
        <v>3</v>
      </c>
      <c r="Q13" s="6" t="str">
        <f t="shared" si="0"/>
        <v>Woodland Alliance</v>
      </c>
      <c r="S13">
        <f t="shared" si="1"/>
        <v>5</v>
      </c>
    </row>
    <row r="14" spans="2:22" x14ac:dyDescent="0.25">
      <c r="B14" s="10" t="s">
        <v>71</v>
      </c>
      <c r="C14" s="1">
        <v>12</v>
      </c>
      <c r="D14" s="10" t="s">
        <v>17</v>
      </c>
      <c r="E14" s="1" t="s">
        <v>12</v>
      </c>
      <c r="F14" s="1" t="s">
        <v>76</v>
      </c>
      <c r="G14" s="1" t="s">
        <v>19</v>
      </c>
      <c r="H14" s="6"/>
      <c r="I14" s="1" t="s">
        <v>21</v>
      </c>
      <c r="J14" s="13" t="s">
        <v>26</v>
      </c>
      <c r="K14" s="1">
        <v>12</v>
      </c>
      <c r="L14" s="1">
        <v>9</v>
      </c>
      <c r="M14" s="1">
        <v>30</v>
      </c>
      <c r="N14" s="1">
        <v>14</v>
      </c>
      <c r="O14" s="1"/>
      <c r="P14" s="10">
        <v>3</v>
      </c>
      <c r="Q14" s="6" t="str">
        <f t="shared" si="0"/>
        <v>Eyrie Dynasties</v>
      </c>
      <c r="S14">
        <f t="shared" si="1"/>
        <v>4</v>
      </c>
    </row>
    <row r="15" spans="2:22" x14ac:dyDescent="0.25">
      <c r="B15" s="10" t="s">
        <v>71</v>
      </c>
      <c r="C15" s="1">
        <v>13</v>
      </c>
      <c r="D15" s="10" t="s">
        <v>17</v>
      </c>
      <c r="E15" s="1" t="s">
        <v>12</v>
      </c>
      <c r="F15" s="1" t="s">
        <v>21</v>
      </c>
      <c r="G15" s="1" t="s">
        <v>16</v>
      </c>
      <c r="H15" s="6"/>
      <c r="I15" s="1" t="s">
        <v>20</v>
      </c>
      <c r="J15" s="13" t="s">
        <v>26</v>
      </c>
      <c r="K15" s="1" t="s">
        <v>70</v>
      </c>
      <c r="L15" s="1">
        <v>30</v>
      </c>
      <c r="M15" s="1">
        <v>8</v>
      </c>
      <c r="N15" s="1">
        <v>10</v>
      </c>
      <c r="O15" s="1"/>
      <c r="P15" s="10">
        <v>2</v>
      </c>
      <c r="Q15" s="6" t="str">
        <f t="shared" si="0"/>
        <v>Keepers in Iron</v>
      </c>
      <c r="S15">
        <f t="shared" si="1"/>
        <v>4</v>
      </c>
    </row>
    <row r="16" spans="2:22" x14ac:dyDescent="0.25">
      <c r="B16" s="10" t="s">
        <v>71</v>
      </c>
      <c r="C16" s="1">
        <v>14</v>
      </c>
      <c r="D16" s="10" t="s">
        <v>76</v>
      </c>
      <c r="E16" s="1" t="s">
        <v>15</v>
      </c>
      <c r="F16" s="1" t="s">
        <v>19</v>
      </c>
      <c r="G16" s="1" t="s">
        <v>13</v>
      </c>
      <c r="H16" s="6"/>
      <c r="I16" s="1" t="s">
        <v>14</v>
      </c>
      <c r="J16" s="13" t="s">
        <v>25</v>
      </c>
      <c r="K16" s="1">
        <v>17</v>
      </c>
      <c r="L16" s="1">
        <v>14</v>
      </c>
      <c r="M16" s="1">
        <v>30</v>
      </c>
      <c r="N16" s="1">
        <v>12</v>
      </c>
      <c r="O16" s="1"/>
      <c r="P16" s="10">
        <v>3</v>
      </c>
      <c r="Q16" s="6" t="str">
        <f t="shared" si="0"/>
        <v>Riverfolk Company</v>
      </c>
      <c r="S16">
        <f t="shared" si="1"/>
        <v>4</v>
      </c>
    </row>
    <row r="17" spans="2:19" x14ac:dyDescent="0.25">
      <c r="B17" s="10" t="s">
        <v>71</v>
      </c>
      <c r="C17" s="1">
        <v>15</v>
      </c>
      <c r="D17" s="10" t="s">
        <v>12</v>
      </c>
      <c r="E17" s="1" t="s">
        <v>17</v>
      </c>
      <c r="F17" s="1" t="s">
        <v>20</v>
      </c>
      <c r="G17" s="1" t="s">
        <v>15</v>
      </c>
      <c r="H17" s="6"/>
      <c r="I17" s="1" t="s">
        <v>19</v>
      </c>
      <c r="J17" s="13" t="s">
        <v>77</v>
      </c>
      <c r="K17" s="1">
        <v>14</v>
      </c>
      <c r="L17" s="1">
        <v>29</v>
      </c>
      <c r="M17" s="1">
        <v>30</v>
      </c>
      <c r="N17" s="1">
        <v>23</v>
      </c>
      <c r="O17" s="1"/>
      <c r="P17" s="10">
        <v>3</v>
      </c>
      <c r="Q17" s="6" t="str">
        <f t="shared" si="0"/>
        <v>Woodland Alliance</v>
      </c>
      <c r="S17">
        <f t="shared" si="1"/>
        <v>4</v>
      </c>
    </row>
    <row r="18" spans="2:19" x14ac:dyDescent="0.25">
      <c r="B18" s="10" t="s">
        <v>71</v>
      </c>
      <c r="C18" s="1">
        <v>16</v>
      </c>
      <c r="D18" s="10" t="s">
        <v>15</v>
      </c>
      <c r="E18" s="1" t="s">
        <v>13</v>
      </c>
      <c r="F18" s="1" t="s">
        <v>76</v>
      </c>
      <c r="G18" s="1" t="s">
        <v>17</v>
      </c>
      <c r="H18" s="6"/>
      <c r="I18" s="1" t="s">
        <v>21</v>
      </c>
      <c r="J18" s="13" t="s">
        <v>24</v>
      </c>
      <c r="K18" s="1">
        <v>23</v>
      </c>
      <c r="L18" s="1">
        <v>30</v>
      </c>
      <c r="M18" s="1">
        <v>27</v>
      </c>
      <c r="N18" s="1">
        <v>18</v>
      </c>
      <c r="O18" s="1"/>
      <c r="P18" s="10">
        <v>2</v>
      </c>
      <c r="Q18" s="6" t="str">
        <f t="shared" si="0"/>
        <v>Marquise de Cat</v>
      </c>
      <c r="S18">
        <f t="shared" si="1"/>
        <v>4</v>
      </c>
    </row>
    <row r="19" spans="2:19" x14ac:dyDescent="0.25">
      <c r="B19" s="10" t="s">
        <v>71</v>
      </c>
      <c r="C19" s="1">
        <v>17</v>
      </c>
      <c r="D19" s="10" t="s">
        <v>15</v>
      </c>
      <c r="E19" s="1" t="s">
        <v>13</v>
      </c>
      <c r="F19" s="1" t="s">
        <v>76</v>
      </c>
      <c r="G19" s="1" t="s">
        <v>17</v>
      </c>
      <c r="H19" s="6"/>
      <c r="I19" s="1" t="s">
        <v>21</v>
      </c>
      <c r="J19" s="13" t="s">
        <v>24</v>
      </c>
      <c r="K19" s="1">
        <v>23</v>
      </c>
      <c r="L19" s="1">
        <v>30</v>
      </c>
      <c r="M19" s="1">
        <v>37</v>
      </c>
      <c r="N19" s="1">
        <v>18</v>
      </c>
      <c r="O19" s="1"/>
      <c r="P19" s="10">
        <v>2</v>
      </c>
      <c r="Q19" s="6" t="str">
        <f t="shared" si="0"/>
        <v>Marquise de Cat</v>
      </c>
      <c r="S19">
        <f t="shared" si="1"/>
        <v>4</v>
      </c>
    </row>
    <row r="20" spans="2:19" x14ac:dyDescent="0.25">
      <c r="B20" s="10" t="s">
        <v>71</v>
      </c>
      <c r="C20" s="1">
        <v>18</v>
      </c>
      <c r="D20" s="10" t="s">
        <v>76</v>
      </c>
      <c r="E20" s="1" t="s">
        <v>21</v>
      </c>
      <c r="F20" s="1" t="s">
        <v>15</v>
      </c>
      <c r="G20" s="1" t="s">
        <v>16</v>
      </c>
      <c r="H20" s="6"/>
      <c r="I20" s="1" t="s">
        <v>17</v>
      </c>
      <c r="J20" s="13" t="s">
        <v>77</v>
      </c>
      <c r="K20" s="1">
        <v>30</v>
      </c>
      <c r="L20" s="1">
        <v>20</v>
      </c>
      <c r="M20" s="1">
        <v>22</v>
      </c>
      <c r="N20" s="1">
        <v>19</v>
      </c>
      <c r="O20" s="1"/>
      <c r="P20" s="10">
        <v>1</v>
      </c>
      <c r="Q20" s="6" t="str">
        <f t="shared" si="0"/>
        <v>Eyrie Dynasties</v>
      </c>
      <c r="S20">
        <f t="shared" si="1"/>
        <v>4</v>
      </c>
    </row>
    <row r="21" spans="2:19" x14ac:dyDescent="0.25">
      <c r="B21" s="10" t="s">
        <v>71</v>
      </c>
      <c r="C21" s="1">
        <v>19</v>
      </c>
      <c r="D21" s="10" t="s">
        <v>12</v>
      </c>
      <c r="E21" s="1" t="s">
        <v>13</v>
      </c>
      <c r="F21" s="1" t="s">
        <v>20</v>
      </c>
      <c r="G21" s="1" t="s">
        <v>16</v>
      </c>
      <c r="H21" s="6"/>
      <c r="I21" s="1" t="s">
        <v>14</v>
      </c>
      <c r="J21" s="13" t="s">
        <v>26</v>
      </c>
      <c r="K21" s="1">
        <v>15</v>
      </c>
      <c r="L21" s="1">
        <v>27</v>
      </c>
      <c r="M21" s="1">
        <v>30</v>
      </c>
      <c r="N21" s="1">
        <v>24</v>
      </c>
      <c r="O21" s="1"/>
      <c r="P21" s="10">
        <v>3</v>
      </c>
      <c r="Q21" s="6" t="str">
        <f t="shared" si="0"/>
        <v>Woodland Alliance</v>
      </c>
      <c r="S21">
        <f t="shared" si="1"/>
        <v>4</v>
      </c>
    </row>
    <row r="22" spans="2:19" x14ac:dyDescent="0.25">
      <c r="B22" s="10" t="s">
        <v>71</v>
      </c>
      <c r="C22" s="1">
        <v>20</v>
      </c>
      <c r="D22" s="10" t="s">
        <v>14</v>
      </c>
      <c r="E22" s="1" t="s">
        <v>17</v>
      </c>
      <c r="F22" s="1" t="s">
        <v>21</v>
      </c>
      <c r="G22" s="1" t="s">
        <v>16</v>
      </c>
      <c r="H22" s="6" t="s">
        <v>15</v>
      </c>
      <c r="I22" s="1" t="s">
        <v>12</v>
      </c>
      <c r="J22" s="13" t="s">
        <v>25</v>
      </c>
      <c r="K22" s="1">
        <v>12</v>
      </c>
      <c r="L22" s="1">
        <v>19</v>
      </c>
      <c r="M22" s="1">
        <v>22</v>
      </c>
      <c r="N22" s="1">
        <v>30</v>
      </c>
      <c r="O22" s="1">
        <v>17</v>
      </c>
      <c r="P22" s="10">
        <v>4</v>
      </c>
      <c r="Q22" s="6" t="str">
        <f t="shared" si="0"/>
        <v>Underground Duchy</v>
      </c>
      <c r="S22">
        <f t="shared" si="1"/>
        <v>5</v>
      </c>
    </row>
    <row r="23" spans="2:19" x14ac:dyDescent="0.25">
      <c r="B23" s="10" t="s">
        <v>71</v>
      </c>
      <c r="C23" s="1">
        <v>21</v>
      </c>
      <c r="D23" s="10" t="s">
        <v>13</v>
      </c>
      <c r="E23" s="1" t="s">
        <v>17</v>
      </c>
      <c r="F23" s="1" t="s">
        <v>15</v>
      </c>
      <c r="G23" s="1" t="s">
        <v>19</v>
      </c>
      <c r="H23" s="6" t="s">
        <v>14</v>
      </c>
      <c r="I23" s="1" t="s">
        <v>21</v>
      </c>
      <c r="J23" s="13" t="s">
        <v>24</v>
      </c>
      <c r="K23" s="1" t="s">
        <v>70</v>
      </c>
      <c r="L23" s="1">
        <v>30</v>
      </c>
      <c r="M23" s="1">
        <v>14</v>
      </c>
      <c r="N23" s="1">
        <v>21</v>
      </c>
      <c r="O23" s="1">
        <v>20</v>
      </c>
      <c r="P23" s="10">
        <v>2</v>
      </c>
      <c r="Q23" s="6" t="str">
        <f t="shared" si="0"/>
        <v>Corvid Conspiracy</v>
      </c>
      <c r="S23">
        <f t="shared" si="1"/>
        <v>5</v>
      </c>
    </row>
    <row r="24" spans="2:19" x14ac:dyDescent="0.25">
      <c r="B24" s="10" t="s">
        <v>71</v>
      </c>
      <c r="C24" s="1">
        <v>22</v>
      </c>
      <c r="D24" s="10" t="s">
        <v>14</v>
      </c>
      <c r="E24" s="1" t="s">
        <v>19</v>
      </c>
      <c r="F24" s="1" t="s">
        <v>20</v>
      </c>
      <c r="G24" s="1" t="s">
        <v>13</v>
      </c>
      <c r="H24" s="6" t="s">
        <v>76</v>
      </c>
      <c r="I24" s="1" t="s">
        <v>17</v>
      </c>
      <c r="J24" s="13" t="s">
        <v>77</v>
      </c>
      <c r="K24" s="1">
        <v>30</v>
      </c>
      <c r="L24" s="1">
        <v>21</v>
      </c>
      <c r="M24" s="1">
        <v>18</v>
      </c>
      <c r="N24" s="1">
        <v>1</v>
      </c>
      <c r="O24" s="1">
        <v>11</v>
      </c>
      <c r="P24" s="10">
        <v>1</v>
      </c>
      <c r="Q24" s="6" t="str">
        <f t="shared" si="0"/>
        <v>Lizard Cult</v>
      </c>
      <c r="S24">
        <f t="shared" si="1"/>
        <v>5</v>
      </c>
    </row>
    <row r="25" spans="2:19" x14ac:dyDescent="0.25">
      <c r="B25" s="10" t="s">
        <v>72</v>
      </c>
      <c r="C25" s="1">
        <v>1</v>
      </c>
      <c r="D25" s="10" t="s">
        <v>76</v>
      </c>
      <c r="E25" s="1" t="s">
        <v>16</v>
      </c>
      <c r="F25" s="1" t="s">
        <v>13</v>
      </c>
      <c r="G25" s="1" t="s">
        <v>20</v>
      </c>
      <c r="H25" s="6"/>
      <c r="I25" s="1" t="s">
        <v>14</v>
      </c>
      <c r="J25" s="13" t="s">
        <v>25</v>
      </c>
      <c r="K25" s="1">
        <v>30</v>
      </c>
      <c r="L25" s="1">
        <v>7</v>
      </c>
      <c r="M25" s="1">
        <v>12</v>
      </c>
      <c r="N25" s="1">
        <v>22</v>
      </c>
      <c r="O25" s="1"/>
      <c r="P25" s="10">
        <v>1</v>
      </c>
      <c r="Q25" s="6" t="str">
        <f t="shared" si="0"/>
        <v>Eyrie Dynasties</v>
      </c>
      <c r="S25">
        <f t="shared" si="1"/>
        <v>4</v>
      </c>
    </row>
    <row r="26" spans="2:19" x14ac:dyDescent="0.25">
      <c r="B26" s="10" t="s">
        <v>72</v>
      </c>
      <c r="C26" s="1">
        <v>2</v>
      </c>
      <c r="D26" s="10" t="s">
        <v>19</v>
      </c>
      <c r="E26" s="1" t="s">
        <v>14</v>
      </c>
      <c r="F26" s="1" t="s">
        <v>76</v>
      </c>
      <c r="G26" s="1" t="s">
        <v>16</v>
      </c>
      <c r="H26" s="6"/>
      <c r="I26" s="1" t="s">
        <v>12</v>
      </c>
      <c r="J26" s="13" t="s">
        <v>24</v>
      </c>
      <c r="K26" s="1">
        <v>19</v>
      </c>
      <c r="L26" s="1">
        <v>30</v>
      </c>
      <c r="M26" s="1">
        <v>21</v>
      </c>
      <c r="N26" s="1">
        <v>13</v>
      </c>
      <c r="O26" s="1"/>
      <c r="P26" s="10">
        <v>2</v>
      </c>
      <c r="Q26" s="6" t="str">
        <f t="shared" si="0"/>
        <v>Lizard Cult</v>
      </c>
      <c r="S26">
        <f t="shared" si="1"/>
        <v>4</v>
      </c>
    </row>
    <row r="27" spans="2:19" x14ac:dyDescent="0.25">
      <c r="B27" s="10" t="s">
        <v>72</v>
      </c>
      <c r="C27" s="1">
        <v>3</v>
      </c>
      <c r="D27" s="10" t="s">
        <v>13</v>
      </c>
      <c r="E27" s="1" t="s">
        <v>15</v>
      </c>
      <c r="F27" s="1" t="s">
        <v>76</v>
      </c>
      <c r="G27" s="1" t="s">
        <v>16</v>
      </c>
      <c r="H27" s="6"/>
      <c r="I27" s="1" t="s">
        <v>12</v>
      </c>
      <c r="J27" s="13" t="s">
        <v>26</v>
      </c>
      <c r="K27" s="1">
        <v>18</v>
      </c>
      <c r="L27" s="1">
        <v>23</v>
      </c>
      <c r="M27" s="1">
        <v>30</v>
      </c>
      <c r="N27" s="1">
        <v>23</v>
      </c>
      <c r="O27" s="1"/>
      <c r="P27" s="10">
        <v>3</v>
      </c>
      <c r="Q27" s="6" t="str">
        <f t="shared" si="0"/>
        <v>Eyrie Dynasties</v>
      </c>
      <c r="S27">
        <f t="shared" si="1"/>
        <v>4</v>
      </c>
    </row>
    <row r="28" spans="2:19" x14ac:dyDescent="0.25">
      <c r="B28" s="10" t="s">
        <v>72</v>
      </c>
      <c r="C28" s="1">
        <v>4</v>
      </c>
      <c r="D28" s="10" t="s">
        <v>76</v>
      </c>
      <c r="E28" s="1" t="s">
        <v>15</v>
      </c>
      <c r="F28" s="1" t="s">
        <v>12</v>
      </c>
      <c r="G28" s="1" t="s">
        <v>20</v>
      </c>
      <c r="H28" s="6"/>
      <c r="I28" s="1" t="s">
        <v>21</v>
      </c>
      <c r="J28" s="13" t="s">
        <v>77</v>
      </c>
      <c r="K28" s="1">
        <v>24</v>
      </c>
      <c r="L28" s="1">
        <v>23</v>
      </c>
      <c r="M28" s="1">
        <v>13</v>
      </c>
      <c r="N28" s="1">
        <v>30</v>
      </c>
      <c r="O28" s="1"/>
      <c r="P28" s="10">
        <v>4</v>
      </c>
      <c r="Q28" s="6" t="str">
        <f t="shared" si="0"/>
        <v>Woodland Alliance</v>
      </c>
      <c r="S28">
        <f t="shared" si="1"/>
        <v>4</v>
      </c>
    </row>
    <row r="29" spans="2:19" x14ac:dyDescent="0.25">
      <c r="B29" s="10" t="s">
        <v>72</v>
      </c>
      <c r="C29" s="1">
        <v>5</v>
      </c>
      <c r="D29" s="10" t="s">
        <v>76</v>
      </c>
      <c r="E29" s="1" t="s">
        <v>14</v>
      </c>
      <c r="F29" s="1" t="s">
        <v>17</v>
      </c>
      <c r="G29" s="1" t="s">
        <v>19</v>
      </c>
      <c r="H29" s="6"/>
      <c r="I29" s="1" t="s">
        <v>12</v>
      </c>
      <c r="J29" s="13" t="s">
        <v>26</v>
      </c>
      <c r="K29" s="1">
        <v>30</v>
      </c>
      <c r="L29" s="1">
        <v>19</v>
      </c>
      <c r="M29" s="1">
        <v>24</v>
      </c>
      <c r="N29" s="1">
        <v>17</v>
      </c>
      <c r="O29" s="1"/>
      <c r="P29" s="10">
        <v>1</v>
      </c>
      <c r="Q29" s="6" t="str">
        <f t="shared" si="0"/>
        <v>Eyrie Dynasties</v>
      </c>
      <c r="S29">
        <f t="shared" si="1"/>
        <v>4</v>
      </c>
    </row>
    <row r="30" spans="2:19" x14ac:dyDescent="0.25">
      <c r="B30" s="10" t="s">
        <v>72</v>
      </c>
      <c r="C30" s="1">
        <v>6</v>
      </c>
      <c r="D30" s="10" t="s">
        <v>20</v>
      </c>
      <c r="E30" s="1" t="s">
        <v>17</v>
      </c>
      <c r="F30" s="1" t="s">
        <v>14</v>
      </c>
      <c r="G30" s="1" t="s">
        <v>12</v>
      </c>
      <c r="H30" s="6"/>
      <c r="I30" s="1" t="s">
        <v>21</v>
      </c>
      <c r="J30" s="13" t="s">
        <v>77</v>
      </c>
      <c r="K30" s="1">
        <v>22</v>
      </c>
      <c r="L30" s="1">
        <v>26</v>
      </c>
      <c r="M30" s="1">
        <v>8</v>
      </c>
      <c r="N30" s="1">
        <v>30</v>
      </c>
      <c r="O30" s="1"/>
      <c r="P30" s="10">
        <v>4</v>
      </c>
      <c r="Q30" s="6" t="str">
        <f t="shared" si="0"/>
        <v>Keepers in Iron</v>
      </c>
      <c r="S30">
        <f t="shared" si="1"/>
        <v>4</v>
      </c>
    </row>
    <row r="31" spans="2:19" x14ac:dyDescent="0.25">
      <c r="B31" s="10" t="s">
        <v>72</v>
      </c>
      <c r="C31" s="1">
        <v>7</v>
      </c>
      <c r="D31" s="10" t="s">
        <v>15</v>
      </c>
      <c r="E31" s="1" t="s">
        <v>17</v>
      </c>
      <c r="F31" s="1" t="s">
        <v>13</v>
      </c>
      <c r="G31" s="1" t="s">
        <v>76</v>
      </c>
      <c r="H31" s="6"/>
      <c r="I31" s="1" t="s">
        <v>16</v>
      </c>
      <c r="J31" s="13" t="s">
        <v>26</v>
      </c>
      <c r="K31" s="1">
        <v>16</v>
      </c>
      <c r="L31" s="1">
        <v>7</v>
      </c>
      <c r="M31" s="1">
        <v>17</v>
      </c>
      <c r="N31" s="1">
        <v>30</v>
      </c>
      <c r="O31" s="1"/>
      <c r="P31" s="10">
        <v>4</v>
      </c>
      <c r="Q31" s="6" t="str">
        <f t="shared" si="0"/>
        <v>Eyrie Dynasties</v>
      </c>
      <c r="S31">
        <f t="shared" si="1"/>
        <v>4</v>
      </c>
    </row>
    <row r="32" spans="2:19" x14ac:dyDescent="0.25">
      <c r="B32" s="10" t="s">
        <v>72</v>
      </c>
      <c r="C32" s="1">
        <v>8</v>
      </c>
      <c r="D32" s="10" t="s">
        <v>16</v>
      </c>
      <c r="E32" s="1" t="s">
        <v>20</v>
      </c>
      <c r="F32" s="1" t="s">
        <v>76</v>
      </c>
      <c r="G32" s="1" t="s">
        <v>17</v>
      </c>
      <c r="H32" s="6"/>
      <c r="I32" s="1" t="s">
        <v>14</v>
      </c>
      <c r="J32" s="13" t="s">
        <v>25</v>
      </c>
      <c r="K32" s="1">
        <v>22</v>
      </c>
      <c r="L32" s="1" t="s">
        <v>70</v>
      </c>
      <c r="M32" s="1">
        <v>30</v>
      </c>
      <c r="N32" s="1">
        <v>21</v>
      </c>
      <c r="O32" s="1"/>
      <c r="P32" s="10">
        <v>3</v>
      </c>
      <c r="Q32" s="6" t="str">
        <f t="shared" si="0"/>
        <v>Eyrie Dynasties</v>
      </c>
      <c r="S32">
        <f t="shared" si="1"/>
        <v>4</v>
      </c>
    </row>
    <row r="33" spans="2:19" x14ac:dyDescent="0.25">
      <c r="B33" s="10" t="s">
        <v>72</v>
      </c>
      <c r="C33" s="1">
        <v>9</v>
      </c>
      <c r="D33" s="10" t="s">
        <v>17</v>
      </c>
      <c r="E33" s="1" t="s">
        <v>21</v>
      </c>
      <c r="F33" s="1" t="s">
        <v>12</v>
      </c>
      <c r="H33" s="6"/>
      <c r="I33" s="1" t="s">
        <v>13</v>
      </c>
      <c r="J33" s="13" t="s">
        <v>24</v>
      </c>
      <c r="K33" s="1">
        <v>19</v>
      </c>
      <c r="L33" s="1">
        <v>19</v>
      </c>
      <c r="M33" s="1">
        <v>30</v>
      </c>
      <c r="O33" s="1"/>
      <c r="P33" s="10">
        <v>3</v>
      </c>
      <c r="Q33" s="6" t="str">
        <f t="shared" si="0"/>
        <v>Keepers in Iron</v>
      </c>
      <c r="S33">
        <f t="shared" si="1"/>
        <v>3</v>
      </c>
    </row>
    <row r="34" spans="2:19" x14ac:dyDescent="0.25">
      <c r="B34" s="10" t="s">
        <v>72</v>
      </c>
      <c r="C34" s="1">
        <v>10</v>
      </c>
      <c r="D34" s="10" t="s">
        <v>12</v>
      </c>
      <c r="E34" s="1" t="s">
        <v>76</v>
      </c>
      <c r="F34" s="1" t="s">
        <v>20</v>
      </c>
      <c r="G34" s="1" t="s">
        <v>21</v>
      </c>
      <c r="H34" s="6"/>
      <c r="I34" s="1" t="s">
        <v>19</v>
      </c>
      <c r="J34" s="13" t="s">
        <v>25</v>
      </c>
      <c r="K34" s="1">
        <v>15</v>
      </c>
      <c r="L34" s="1">
        <v>30</v>
      </c>
      <c r="M34" s="1">
        <v>7</v>
      </c>
      <c r="N34" s="1">
        <v>10</v>
      </c>
      <c r="O34" s="1"/>
      <c r="P34" s="10">
        <v>2</v>
      </c>
      <c r="Q34" s="6" t="str">
        <f t="shared" si="0"/>
        <v>Eyrie Dynasties</v>
      </c>
      <c r="S34">
        <f t="shared" si="1"/>
        <v>4</v>
      </c>
    </row>
    <row r="35" spans="2:19" x14ac:dyDescent="0.25">
      <c r="B35" s="10" t="s">
        <v>72</v>
      </c>
      <c r="C35" s="1">
        <v>11</v>
      </c>
      <c r="D35" s="10" t="s">
        <v>15</v>
      </c>
      <c r="E35" s="1" t="s">
        <v>21</v>
      </c>
      <c r="F35" s="1" t="s">
        <v>20</v>
      </c>
      <c r="G35" s="1" t="s">
        <v>76</v>
      </c>
      <c r="H35" s="6"/>
      <c r="I35" s="1" t="s">
        <v>19</v>
      </c>
      <c r="J35" s="13" t="s">
        <v>77</v>
      </c>
      <c r="K35" s="1">
        <v>29</v>
      </c>
      <c r="L35" s="1">
        <v>27</v>
      </c>
      <c r="M35" s="1">
        <v>13</v>
      </c>
      <c r="N35" s="1">
        <v>30</v>
      </c>
      <c r="O35" s="1"/>
      <c r="P35" s="10">
        <v>4</v>
      </c>
      <c r="Q35" s="6" t="str">
        <f t="shared" ref="Q35:Q51" si="3">IF(P35=1,D35,IF(P35=2,E35, IF(P35=3, F35, IF(P35=4,G35,H35))))</f>
        <v>Eyrie Dynasties</v>
      </c>
      <c r="S35">
        <f t="shared" ref="S35:S51" si="4">COUNTA(D35:H35)</f>
        <v>4</v>
      </c>
    </row>
    <row r="36" spans="2:19" x14ac:dyDescent="0.25">
      <c r="B36" s="10" t="s">
        <v>72</v>
      </c>
      <c r="C36" s="1">
        <v>12</v>
      </c>
      <c r="D36" s="10" t="s">
        <v>12</v>
      </c>
      <c r="E36" s="1" t="s">
        <v>13</v>
      </c>
      <c r="F36" s="1" t="s">
        <v>16</v>
      </c>
      <c r="G36" s="1" t="s">
        <v>76</v>
      </c>
      <c r="H36" s="6"/>
      <c r="I36" s="1" t="s">
        <v>19</v>
      </c>
      <c r="J36" s="13" t="s">
        <v>24</v>
      </c>
      <c r="K36" s="1">
        <v>30</v>
      </c>
      <c r="L36" s="1">
        <v>18</v>
      </c>
      <c r="M36" s="1">
        <v>23</v>
      </c>
      <c r="N36" s="1">
        <v>26</v>
      </c>
      <c r="O36" s="1"/>
      <c r="P36" s="10">
        <v>1</v>
      </c>
      <c r="Q36" s="6" t="str">
        <f t="shared" si="3"/>
        <v>Keepers in Iron</v>
      </c>
      <c r="S36">
        <f t="shared" si="4"/>
        <v>4</v>
      </c>
    </row>
    <row r="37" spans="2:19" x14ac:dyDescent="0.25">
      <c r="B37" s="10" t="s">
        <v>72</v>
      </c>
      <c r="C37" s="1">
        <v>13</v>
      </c>
      <c r="D37" s="10" t="s">
        <v>17</v>
      </c>
      <c r="E37" s="1" t="s">
        <v>12</v>
      </c>
      <c r="F37" s="1" t="s">
        <v>21</v>
      </c>
      <c r="G37" s="1" t="s">
        <v>15</v>
      </c>
      <c r="H37" s="6"/>
      <c r="I37" s="1" t="s">
        <v>16</v>
      </c>
      <c r="J37" s="13" t="s">
        <v>25</v>
      </c>
      <c r="K37" s="1">
        <v>17</v>
      </c>
      <c r="L37" s="1">
        <v>22</v>
      </c>
      <c r="M37" s="1">
        <v>30</v>
      </c>
      <c r="N37" s="1">
        <v>22</v>
      </c>
      <c r="O37" s="1"/>
      <c r="P37" s="10">
        <v>3</v>
      </c>
      <c r="Q37" s="6" t="str">
        <f t="shared" si="3"/>
        <v>Vagabond</v>
      </c>
      <c r="S37">
        <f t="shared" si="4"/>
        <v>4</v>
      </c>
    </row>
    <row r="38" spans="2:19" x14ac:dyDescent="0.25">
      <c r="B38" s="10" t="s">
        <v>72</v>
      </c>
      <c r="C38" s="1">
        <v>14</v>
      </c>
      <c r="D38" s="10" t="s">
        <v>20</v>
      </c>
      <c r="E38" s="1" t="s">
        <v>21</v>
      </c>
      <c r="F38" s="1" t="s">
        <v>17</v>
      </c>
      <c r="G38" s="1" t="s">
        <v>12</v>
      </c>
      <c r="H38" s="6"/>
      <c r="I38" s="1" t="s">
        <v>14</v>
      </c>
      <c r="J38" s="13" t="s">
        <v>77</v>
      </c>
      <c r="K38" s="1">
        <v>30</v>
      </c>
      <c r="L38" s="1">
        <v>20</v>
      </c>
      <c r="M38" s="1">
        <v>29</v>
      </c>
      <c r="N38" s="1">
        <v>13</v>
      </c>
      <c r="O38" s="1"/>
      <c r="P38" s="10">
        <v>1</v>
      </c>
      <c r="Q38" s="6" t="str">
        <f t="shared" si="3"/>
        <v>Woodland Alliance</v>
      </c>
      <c r="S38">
        <f t="shared" si="4"/>
        <v>4</v>
      </c>
    </row>
    <row r="39" spans="2:19" x14ac:dyDescent="0.25">
      <c r="B39" s="10" t="s">
        <v>72</v>
      </c>
      <c r="C39" s="1">
        <v>15</v>
      </c>
      <c r="D39" s="10" t="s">
        <v>17</v>
      </c>
      <c r="E39" s="1" t="s">
        <v>19</v>
      </c>
      <c r="F39" s="1" t="s">
        <v>76</v>
      </c>
      <c r="G39" s="1" t="s">
        <v>16</v>
      </c>
      <c r="H39" s="6"/>
      <c r="I39" s="1" t="s">
        <v>13</v>
      </c>
      <c r="J39" s="13" t="s">
        <v>25</v>
      </c>
      <c r="K39" s="1">
        <v>25</v>
      </c>
      <c r="L39" s="1">
        <v>26</v>
      </c>
      <c r="M39" s="1">
        <v>30</v>
      </c>
      <c r="N39" s="1">
        <v>29</v>
      </c>
      <c r="O39" s="1"/>
      <c r="P39" s="10">
        <v>3</v>
      </c>
      <c r="Q39" s="6" t="str">
        <f t="shared" si="3"/>
        <v>Eyrie Dynasties</v>
      </c>
      <c r="S39">
        <f t="shared" si="4"/>
        <v>4</v>
      </c>
    </row>
    <row r="40" spans="2:19" x14ac:dyDescent="0.25">
      <c r="B40" s="10" t="s">
        <v>72</v>
      </c>
      <c r="C40" s="1">
        <v>16</v>
      </c>
      <c r="D40" s="10" t="s">
        <v>12</v>
      </c>
      <c r="E40" s="1" t="s">
        <v>17</v>
      </c>
      <c r="F40" s="1" t="s">
        <v>14</v>
      </c>
      <c r="G40" s="1" t="s">
        <v>15</v>
      </c>
      <c r="H40" s="6"/>
      <c r="I40" s="1" t="s">
        <v>21</v>
      </c>
      <c r="J40" s="13" t="s">
        <v>24</v>
      </c>
      <c r="K40" s="1">
        <v>30</v>
      </c>
      <c r="L40" s="1">
        <v>23</v>
      </c>
      <c r="M40" s="1">
        <v>25</v>
      </c>
      <c r="N40" s="1">
        <v>26</v>
      </c>
      <c r="O40" s="1"/>
      <c r="P40" s="10">
        <v>1</v>
      </c>
      <c r="Q40" s="6" t="str">
        <f t="shared" si="3"/>
        <v>Keepers in Iron</v>
      </c>
      <c r="S40">
        <f t="shared" si="4"/>
        <v>4</v>
      </c>
    </row>
    <row r="41" spans="2:19" x14ac:dyDescent="0.25">
      <c r="B41" s="10" t="s">
        <v>72</v>
      </c>
      <c r="C41" s="1">
        <v>17</v>
      </c>
      <c r="D41" s="10" t="s">
        <v>16</v>
      </c>
      <c r="E41" s="1" t="s">
        <v>20</v>
      </c>
      <c r="F41" s="1" t="s">
        <v>15</v>
      </c>
      <c r="H41" s="6"/>
      <c r="J41" s="13" t="s">
        <v>26</v>
      </c>
      <c r="K41" s="1">
        <v>30</v>
      </c>
      <c r="L41" s="1">
        <v>21</v>
      </c>
      <c r="M41" s="1" t="s">
        <v>70</v>
      </c>
      <c r="O41" s="1"/>
      <c r="P41" s="10">
        <v>1</v>
      </c>
      <c r="Q41" s="6" t="str">
        <f t="shared" si="3"/>
        <v>Underground Duchy</v>
      </c>
      <c r="S41">
        <f t="shared" si="4"/>
        <v>3</v>
      </c>
    </row>
    <row r="42" spans="2:19" x14ac:dyDescent="0.25">
      <c r="B42" s="10" t="s">
        <v>73</v>
      </c>
      <c r="C42" s="1">
        <v>1</v>
      </c>
      <c r="D42" s="10" t="s">
        <v>13</v>
      </c>
      <c r="E42" s="1" t="s">
        <v>12</v>
      </c>
      <c r="F42" s="1" t="s">
        <v>76</v>
      </c>
      <c r="G42" s="1" t="s">
        <v>14</v>
      </c>
      <c r="H42" s="6"/>
      <c r="I42" s="1" t="s">
        <v>21</v>
      </c>
      <c r="J42" s="13" t="s">
        <v>24</v>
      </c>
      <c r="K42" s="1">
        <v>25</v>
      </c>
      <c r="L42" s="1">
        <v>21</v>
      </c>
      <c r="M42" s="1">
        <v>16</v>
      </c>
      <c r="N42" s="1">
        <v>30</v>
      </c>
      <c r="O42" s="1"/>
      <c r="P42" s="10">
        <v>4</v>
      </c>
      <c r="Q42" s="6" t="str">
        <f t="shared" si="3"/>
        <v>Lizard Cult</v>
      </c>
      <c r="S42">
        <f t="shared" si="4"/>
        <v>4</v>
      </c>
    </row>
    <row r="43" spans="2:19" x14ac:dyDescent="0.25">
      <c r="B43" s="10" t="s">
        <v>73</v>
      </c>
      <c r="C43" s="1">
        <v>2</v>
      </c>
      <c r="D43" s="10" t="s">
        <v>12</v>
      </c>
      <c r="E43" s="1" t="s">
        <v>19</v>
      </c>
      <c r="F43" s="1" t="s">
        <v>20</v>
      </c>
      <c r="G43" s="1" t="s">
        <v>16</v>
      </c>
      <c r="H43" s="6"/>
      <c r="I43" s="1" t="s">
        <v>13</v>
      </c>
      <c r="J43" s="13" t="s">
        <v>25</v>
      </c>
      <c r="K43" s="1">
        <v>30</v>
      </c>
      <c r="L43" s="1">
        <v>15</v>
      </c>
      <c r="M43" s="1">
        <v>18</v>
      </c>
      <c r="N43" s="1">
        <v>22</v>
      </c>
      <c r="O43" s="1"/>
      <c r="P43" s="10">
        <v>1</v>
      </c>
      <c r="Q43" s="6" t="str">
        <f t="shared" si="3"/>
        <v>Keepers in Iron</v>
      </c>
      <c r="S43">
        <f t="shared" si="4"/>
        <v>4</v>
      </c>
    </row>
    <row r="44" spans="2:19" x14ac:dyDescent="0.25">
      <c r="B44" s="10" t="s">
        <v>73</v>
      </c>
      <c r="C44" s="1">
        <v>3</v>
      </c>
      <c r="D44" s="10" t="s">
        <v>20</v>
      </c>
      <c r="E44" s="1" t="s">
        <v>17</v>
      </c>
      <c r="F44" s="1" t="s">
        <v>76</v>
      </c>
      <c r="G44" s="1" t="s">
        <v>21</v>
      </c>
      <c r="H44" s="6" t="s">
        <v>19</v>
      </c>
      <c r="I44" s="1" t="s">
        <v>15</v>
      </c>
      <c r="J44" s="13" t="s">
        <v>77</v>
      </c>
      <c r="K44" s="1">
        <v>20</v>
      </c>
      <c r="L44" s="1">
        <v>25</v>
      </c>
      <c r="M44" s="1">
        <v>24</v>
      </c>
      <c r="N44" s="1">
        <v>30</v>
      </c>
      <c r="O44" s="1">
        <v>22</v>
      </c>
      <c r="P44" s="10">
        <v>4</v>
      </c>
      <c r="Q44" s="6" t="str">
        <f t="shared" si="3"/>
        <v>Vagabond</v>
      </c>
      <c r="S44">
        <f t="shared" si="4"/>
        <v>5</v>
      </c>
    </row>
    <row r="45" spans="2:19" x14ac:dyDescent="0.25">
      <c r="B45" s="10" t="s">
        <v>73</v>
      </c>
      <c r="C45" s="1">
        <v>4</v>
      </c>
      <c r="D45" s="10" t="s">
        <v>76</v>
      </c>
      <c r="E45" s="1" t="s">
        <v>19</v>
      </c>
      <c r="F45" s="1" t="s">
        <v>14</v>
      </c>
      <c r="G45" s="1" t="s">
        <v>15</v>
      </c>
      <c r="H45" s="6"/>
      <c r="I45" s="1" t="s">
        <v>13</v>
      </c>
      <c r="J45" s="13" t="s">
        <v>26</v>
      </c>
      <c r="K45" s="1">
        <v>23</v>
      </c>
      <c r="L45" s="1">
        <v>18</v>
      </c>
      <c r="M45" s="1">
        <v>20</v>
      </c>
      <c r="N45" s="1">
        <v>30</v>
      </c>
      <c r="O45" s="1"/>
      <c r="P45" s="10">
        <v>4</v>
      </c>
      <c r="Q45" s="6" t="str">
        <f t="shared" si="3"/>
        <v>Lord of the Hundreds</v>
      </c>
      <c r="S45">
        <f t="shared" si="4"/>
        <v>4</v>
      </c>
    </row>
    <row r="46" spans="2:19" x14ac:dyDescent="0.25">
      <c r="B46" s="10" t="s">
        <v>74</v>
      </c>
      <c r="C46" s="1">
        <v>1</v>
      </c>
      <c r="D46" s="10" t="s">
        <v>12</v>
      </c>
      <c r="E46" s="1" t="s">
        <v>14</v>
      </c>
      <c r="F46" s="1" t="s">
        <v>13</v>
      </c>
      <c r="G46" s="1" t="s">
        <v>16</v>
      </c>
      <c r="H46" s="6" t="s">
        <v>21</v>
      </c>
      <c r="I46" s="1" t="s">
        <v>19</v>
      </c>
      <c r="J46" s="13" t="s">
        <v>77</v>
      </c>
      <c r="K46" s="1">
        <v>19</v>
      </c>
      <c r="L46" s="1">
        <v>23</v>
      </c>
      <c r="M46" s="1">
        <v>27</v>
      </c>
      <c r="N46" s="1">
        <v>30</v>
      </c>
      <c r="O46" s="1">
        <v>14</v>
      </c>
      <c r="P46" s="10">
        <v>4</v>
      </c>
      <c r="Q46" s="6" t="str">
        <f t="shared" si="3"/>
        <v>Underground Duchy</v>
      </c>
      <c r="S46">
        <f t="shared" si="4"/>
        <v>5</v>
      </c>
    </row>
    <row r="47" spans="2:19" x14ac:dyDescent="0.25">
      <c r="B47" s="10" t="s">
        <v>74</v>
      </c>
      <c r="C47" s="1">
        <v>2</v>
      </c>
      <c r="D47" s="10" t="s">
        <v>16</v>
      </c>
      <c r="E47" s="1" t="s">
        <v>20</v>
      </c>
      <c r="F47" s="1" t="s">
        <v>17</v>
      </c>
      <c r="G47" s="1" t="s">
        <v>13</v>
      </c>
      <c r="H47" s="6" t="s">
        <v>21</v>
      </c>
      <c r="I47" s="1" t="s">
        <v>14</v>
      </c>
      <c r="J47" s="13" t="s">
        <v>25</v>
      </c>
      <c r="K47" s="1">
        <v>26</v>
      </c>
      <c r="L47" s="1">
        <v>18</v>
      </c>
      <c r="M47" s="1">
        <v>30</v>
      </c>
      <c r="N47" s="1">
        <v>26</v>
      </c>
      <c r="O47" s="1">
        <v>28</v>
      </c>
      <c r="P47" s="10">
        <v>3</v>
      </c>
      <c r="Q47" s="6" t="str">
        <f t="shared" si="3"/>
        <v>Corvid Conspiracy</v>
      </c>
      <c r="S47">
        <f t="shared" si="4"/>
        <v>5</v>
      </c>
    </row>
    <row r="48" spans="2:19" x14ac:dyDescent="0.25">
      <c r="B48" s="10" t="s">
        <v>74</v>
      </c>
      <c r="C48" s="1">
        <v>3</v>
      </c>
      <c r="D48" s="10" t="s">
        <v>17</v>
      </c>
      <c r="E48" s="1" t="s">
        <v>16</v>
      </c>
      <c r="F48" s="1" t="s">
        <v>76</v>
      </c>
      <c r="G48" s="1" t="s">
        <v>15</v>
      </c>
      <c r="H48" s="6" t="s">
        <v>20</v>
      </c>
      <c r="I48" s="1" t="s">
        <v>14</v>
      </c>
      <c r="J48" s="13" t="s">
        <v>24</v>
      </c>
      <c r="K48" s="1">
        <v>30</v>
      </c>
      <c r="L48" s="1">
        <v>23</v>
      </c>
      <c r="M48" s="1">
        <v>21</v>
      </c>
      <c r="N48" s="1">
        <v>19</v>
      </c>
      <c r="O48" s="1">
        <v>19</v>
      </c>
      <c r="P48" s="10">
        <v>1</v>
      </c>
      <c r="Q48" s="6" t="str">
        <f t="shared" si="3"/>
        <v>Corvid Conspiracy</v>
      </c>
      <c r="S48">
        <f t="shared" si="4"/>
        <v>5</v>
      </c>
    </row>
    <row r="49" spans="2:19" x14ac:dyDescent="0.25">
      <c r="B49" s="10" t="s">
        <v>74</v>
      </c>
      <c r="C49" s="1">
        <v>4</v>
      </c>
      <c r="D49" s="10" t="s">
        <v>17</v>
      </c>
      <c r="E49" s="1" t="s">
        <v>21</v>
      </c>
      <c r="F49" s="1" t="s">
        <v>14</v>
      </c>
      <c r="G49" s="1" t="s">
        <v>19</v>
      </c>
      <c r="H49" s="6" t="s">
        <v>15</v>
      </c>
      <c r="I49" s="1" t="s">
        <v>12</v>
      </c>
      <c r="J49" s="13" t="s">
        <v>25</v>
      </c>
      <c r="K49" s="1">
        <v>27</v>
      </c>
      <c r="L49" s="1">
        <v>28</v>
      </c>
      <c r="M49" s="1">
        <v>30</v>
      </c>
      <c r="N49" s="1">
        <v>21</v>
      </c>
      <c r="O49" s="1" t="s">
        <v>70</v>
      </c>
      <c r="P49" s="10">
        <v>3</v>
      </c>
      <c r="Q49" s="6" t="str">
        <f t="shared" si="3"/>
        <v>Lizard Cult</v>
      </c>
      <c r="S49">
        <f t="shared" si="4"/>
        <v>5</v>
      </c>
    </row>
    <row r="50" spans="2:19" x14ac:dyDescent="0.25">
      <c r="B50" s="10" t="s">
        <v>74</v>
      </c>
      <c r="C50" s="1">
        <v>5</v>
      </c>
      <c r="D50" s="10" t="s">
        <v>14</v>
      </c>
      <c r="E50" s="1" t="s">
        <v>17</v>
      </c>
      <c r="F50" s="1" t="s">
        <v>15</v>
      </c>
      <c r="G50" s="1" t="s">
        <v>19</v>
      </c>
      <c r="H50" s="6" t="s">
        <v>16</v>
      </c>
      <c r="I50" s="1" t="s">
        <v>13</v>
      </c>
      <c r="J50" s="13" t="s">
        <v>77</v>
      </c>
      <c r="K50" s="1">
        <v>21</v>
      </c>
      <c r="L50" s="1">
        <v>15</v>
      </c>
      <c r="M50" s="1">
        <v>19</v>
      </c>
      <c r="N50" s="1">
        <v>30</v>
      </c>
      <c r="O50" s="1">
        <v>20</v>
      </c>
      <c r="P50" s="10">
        <v>4</v>
      </c>
      <c r="Q50" s="6" t="str">
        <f t="shared" si="3"/>
        <v>Riverfolk Company</v>
      </c>
      <c r="S50">
        <f t="shared" si="4"/>
        <v>5</v>
      </c>
    </row>
    <row r="51" spans="2:19" ht="15.75" thickBot="1" x14ac:dyDescent="0.3">
      <c r="B51" s="11" t="s">
        <v>75</v>
      </c>
      <c r="C51" s="17">
        <v>1</v>
      </c>
      <c r="D51" s="11" t="s">
        <v>12</v>
      </c>
      <c r="E51" s="17" t="s">
        <v>19</v>
      </c>
      <c r="F51" s="17" t="s">
        <v>17</v>
      </c>
      <c r="G51" s="17" t="s">
        <v>20</v>
      </c>
      <c r="H51" s="7" t="s">
        <v>76</v>
      </c>
      <c r="I51" s="17" t="s">
        <v>21</v>
      </c>
      <c r="J51" s="14" t="s">
        <v>24</v>
      </c>
      <c r="K51" s="17">
        <v>27</v>
      </c>
      <c r="L51" s="17">
        <v>24</v>
      </c>
      <c r="M51" s="17">
        <v>23</v>
      </c>
      <c r="N51" s="17">
        <v>28</v>
      </c>
      <c r="O51" s="17">
        <v>30</v>
      </c>
      <c r="P51" s="11">
        <v>5</v>
      </c>
      <c r="Q51" s="7" t="str">
        <f t="shared" si="3"/>
        <v>Eyrie Dynasties</v>
      </c>
      <c r="S51">
        <f t="shared" si="4"/>
        <v>5</v>
      </c>
    </row>
    <row r="52" spans="2:19" x14ac:dyDescent="0.25">
      <c r="O52" s="1"/>
    </row>
    <row r="53" spans="2:19" x14ac:dyDescent="0.25">
      <c r="O53" s="1"/>
    </row>
    <row r="54" spans="2:19" x14ac:dyDescent="0.25">
      <c r="O54" s="1"/>
    </row>
    <row r="55" spans="2:19" x14ac:dyDescent="0.25">
      <c r="O55" s="1"/>
    </row>
    <row r="56" spans="2:19" x14ac:dyDescent="0.25">
      <c r="O56" s="1"/>
    </row>
    <row r="57" spans="2:19" x14ac:dyDescent="0.25">
      <c r="O57" s="1"/>
    </row>
    <row r="58" spans="2:19" x14ac:dyDescent="0.25">
      <c r="O58" s="1"/>
    </row>
    <row r="59" spans="2:19" x14ac:dyDescent="0.25">
      <c r="O59" s="1"/>
    </row>
    <row r="60" spans="2:19" x14ac:dyDescent="0.25">
      <c r="O60" s="1"/>
    </row>
    <row r="61" spans="2:19" x14ac:dyDescent="0.25">
      <c r="O61" s="1"/>
    </row>
    <row r="62" spans="2:19" x14ac:dyDescent="0.25">
      <c r="O62" s="1"/>
    </row>
    <row r="63" spans="2:19" x14ac:dyDescent="0.25">
      <c r="O63" s="1"/>
    </row>
    <row r="64" spans="2:19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</sheetData>
  <dataConsolidate/>
  <phoneticPr fontId="2" type="noConversion"/>
  <conditionalFormatting sqref="D3:H51">
    <cfRule type="cellIs" dxfId="13" priority="97" operator="equal">
      <formula>#REF!</formula>
    </cfRule>
    <cfRule type="cellIs" dxfId="12" priority="98" operator="equal">
      <formula>#REF!</formula>
    </cfRule>
    <cfRule type="cellIs" dxfId="11" priority="99" operator="equal">
      <formula>#REF!</formula>
    </cfRule>
  </conditionalFormatting>
  <conditionalFormatting sqref="D3:H57">
    <cfRule type="cellIs" dxfId="10" priority="1" operator="equal">
      <formula>#REF!</formula>
    </cfRule>
  </conditionalFormatting>
  <dataValidations count="2">
    <dataValidation type="list" allowBlank="1" showInputMessage="1" showErrorMessage="1" sqref="Q3:Q31" xr:uid="{470BE1BB-8A8B-464D-B9CF-787ADC3F26D9}">
      <formula1>$D3:$G3</formula1>
    </dataValidation>
    <dataValidation type="list" allowBlank="1" showInputMessage="1" showErrorMessage="1" sqref="Q32:Q57" xr:uid="{B586BCF5-C7D6-4304-8240-2041DB98CC64}">
      <formula1>$D32:$H32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DAE2AF-4E06-42F9-B460-41386A94DB59}">
          <x14:formula1>
            <xm:f>Totals!$B$3:$B$13</xm:f>
          </x14:formula1>
          <xm:sqref>D71:I150 D3:G51 I3:I51</xm:sqref>
        </x14:dataValidation>
        <x14:dataValidation type="list" allowBlank="1" showInputMessage="1" showErrorMessage="1" xr:uid="{FD8D6C31-3C07-4B9E-BBBF-15C6E4028997}">
          <x14:formula1>
            <xm:f>Totals!$B$28:$B$31</xm:f>
          </x14:formula1>
          <xm:sqref>J71:J150 J3:J51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C4F7-8038-4CFA-95F9-6D35DF6F5892}">
  <dimension ref="B1:O24"/>
  <sheetViews>
    <sheetView workbookViewId="0">
      <selection activeCell="S10" sqref="S10"/>
    </sheetView>
  </sheetViews>
  <sheetFormatPr defaultRowHeight="15" x14ac:dyDescent="0.25"/>
  <cols>
    <col min="2" max="2" width="18.140625" customWidth="1"/>
    <col min="4" max="4" width="20.7109375" customWidth="1"/>
    <col min="5" max="5" width="14.5703125" bestFit="1" customWidth="1"/>
    <col min="6" max="6" width="11.5703125" bestFit="1" customWidth="1"/>
    <col min="10" max="10" width="19.28515625" customWidth="1"/>
    <col min="11" max="11" width="5.5703125" bestFit="1" customWidth="1"/>
    <col min="12" max="12" width="9.140625" bestFit="1" customWidth="1"/>
    <col min="13" max="13" width="15.42578125" bestFit="1" customWidth="1"/>
    <col min="14" max="14" width="11.42578125" bestFit="1" customWidth="1"/>
    <col min="15" max="15" width="7.85546875" bestFit="1" customWidth="1"/>
  </cols>
  <sheetData>
    <row r="1" spans="2:15" ht="15.75" thickBot="1" x14ac:dyDescent="0.3"/>
    <row r="2" spans="2:15" ht="15.75" thickBot="1" x14ac:dyDescent="0.3">
      <c r="B2" s="1" t="s">
        <v>71</v>
      </c>
      <c r="D2" s="5" t="str">
        <f>B6</f>
        <v>Finals</v>
      </c>
      <c r="E2" s="5" t="s">
        <v>22</v>
      </c>
      <c r="F2" s="16" t="s">
        <v>28</v>
      </c>
      <c r="G2" s="2" t="s">
        <v>31</v>
      </c>
      <c r="K2" t="s">
        <v>71</v>
      </c>
      <c r="L2" t="s">
        <v>72</v>
      </c>
      <c r="M2" t="s">
        <v>79</v>
      </c>
      <c r="N2" t="s">
        <v>74</v>
      </c>
      <c r="O2" t="s">
        <v>75</v>
      </c>
    </row>
    <row r="3" spans="2:15" x14ac:dyDescent="0.25">
      <c r="B3" s="1" t="s">
        <v>72</v>
      </c>
      <c r="D3" s="28" t="s">
        <v>13</v>
      </c>
      <c r="E3" s="5">
        <f>COUNTIFS('Game Data'!$B:$B,'Round by Round'!$D$2,'Game Data'!$D:$D,'Round by Round'!$D3)+COUNTIFS('Game Data'!$B:$B,'Round by Round'!$D$2,'Game Data'!$E:$E,'Round by Round'!$D3)+COUNTIFS('Game Data'!$B:$B,'Round by Round'!$D$2,'Game Data'!$F:$F,'Round by Round'!$D3)+COUNTIFS('Game Data'!$B:$B,'Round by Round'!$D$2,'Game Data'!$G:$G,'Round by Round'!$D3)+COUNTIFS('Game Data'!$B:$B,'Round by Round'!$D$2,'Game Data'!$H:$H,'Round by Round'!$D3)</f>
        <v>0</v>
      </c>
      <c r="F3" s="16">
        <f>COUNTIFS('Game Data'!B:B,'Round by Round'!$D$2,'Game Data'!Q:Q,'Round by Round'!$D3)</f>
        <v>0</v>
      </c>
      <c r="G3" s="43" t="e">
        <f>F3/E3</f>
        <v>#DIV/0!</v>
      </c>
      <c r="J3" s="28" t="s">
        <v>13</v>
      </c>
      <c r="K3" s="108">
        <v>0.27272727272727271</v>
      </c>
      <c r="L3" s="108">
        <v>0</v>
      </c>
      <c r="M3" s="108">
        <v>0</v>
      </c>
      <c r="N3" s="108">
        <v>0</v>
      </c>
      <c r="O3" s="108"/>
    </row>
    <row r="4" spans="2:15" x14ac:dyDescent="0.25">
      <c r="B4" s="1" t="s">
        <v>73</v>
      </c>
      <c r="D4" s="80" t="s">
        <v>76</v>
      </c>
      <c r="E4" s="10">
        <f>COUNTIFS('Game Data'!$B:$B,'Round by Round'!$D$2,'Game Data'!$D:$D,'Round by Round'!$D4)+COUNTIFS('Game Data'!$B:$B,'Round by Round'!$D$2,'Game Data'!$E:$E,'Round by Round'!$D4)+COUNTIFS('Game Data'!$B:$B,'Round by Round'!$D$2,'Game Data'!$F:$F,'Round by Round'!$D4)+COUNTIFS('Game Data'!$B:$B,'Round by Round'!$D$2,'Game Data'!$G:$G,'Round by Round'!$D4)+COUNTIFS('Game Data'!$B:$B,'Round by Round'!$D$2,'Game Data'!$H:$H,'Round by Round'!$D4)</f>
        <v>1</v>
      </c>
      <c r="F4" s="1">
        <f>COUNTIFS('Game Data'!B:B,'Round by Round'!$D$2,'Game Data'!Q:Q,'Round by Round'!$D4)</f>
        <v>1</v>
      </c>
      <c r="G4" s="38">
        <f t="shared" ref="G4:G12" si="0">F4/E4</f>
        <v>1</v>
      </c>
      <c r="J4" s="80" t="s">
        <v>76</v>
      </c>
      <c r="K4" s="108">
        <v>0.36363636363636365</v>
      </c>
      <c r="L4" s="108">
        <v>0.72727272727272729</v>
      </c>
      <c r="M4" s="108">
        <v>0</v>
      </c>
      <c r="N4" s="108">
        <v>0</v>
      </c>
      <c r="O4" s="108">
        <v>1</v>
      </c>
    </row>
    <row r="5" spans="2:15" x14ac:dyDescent="0.25">
      <c r="B5" s="1" t="s">
        <v>74</v>
      </c>
      <c r="D5" s="80" t="s">
        <v>20</v>
      </c>
      <c r="E5" s="10">
        <f>COUNTIFS('Game Data'!$B:$B,'Round by Round'!$D$2,'Game Data'!$D:$D,'Round by Round'!$D5)+COUNTIFS('Game Data'!$B:$B,'Round by Round'!$D$2,'Game Data'!$E:$E,'Round by Round'!$D5)+COUNTIFS('Game Data'!$B:$B,'Round by Round'!$D$2,'Game Data'!$F:$F,'Round by Round'!$D5)+COUNTIFS('Game Data'!$B:$B,'Round by Round'!$D$2,'Game Data'!$G:$G,'Round by Round'!$D5)+COUNTIFS('Game Data'!$B:$B,'Round by Round'!$D$2,'Game Data'!$H:$H,'Round by Round'!$D5)</f>
        <v>1</v>
      </c>
      <c r="F5" s="1">
        <f>COUNTIFS('Game Data'!B:B,'Round by Round'!$D$2,'Game Data'!Q:Q,'Round by Round'!$D5)</f>
        <v>0</v>
      </c>
      <c r="G5" s="38">
        <f t="shared" si="0"/>
        <v>0</v>
      </c>
      <c r="J5" s="80" t="s">
        <v>20</v>
      </c>
      <c r="K5" s="108">
        <v>0.4</v>
      </c>
      <c r="L5" s="108">
        <v>0.25</v>
      </c>
      <c r="M5" s="108">
        <v>0</v>
      </c>
      <c r="N5" s="108">
        <v>0</v>
      </c>
      <c r="O5" s="108">
        <v>0</v>
      </c>
    </row>
    <row r="6" spans="2:15" x14ac:dyDescent="0.25">
      <c r="B6" s="1" t="s">
        <v>75</v>
      </c>
      <c r="D6" s="80" t="s">
        <v>21</v>
      </c>
      <c r="E6" s="10">
        <f>COUNTIFS('Game Data'!$B:$B,'Round by Round'!$D$2,'Game Data'!$D:$D,'Round by Round'!$D6)+COUNTIFS('Game Data'!$B:$B,'Round by Round'!$D$2,'Game Data'!$E:$E,'Round by Round'!$D6)+COUNTIFS('Game Data'!$B:$B,'Round by Round'!$D$2,'Game Data'!$F:$F,'Round by Round'!$D6)+COUNTIFS('Game Data'!$B:$B,'Round by Round'!$D$2,'Game Data'!$G:$G,'Round by Round'!$D6)+COUNTIFS('Game Data'!$B:$B,'Round by Round'!$D$2,'Game Data'!$H:$H,'Round by Round'!$D6)</f>
        <v>0</v>
      </c>
      <c r="F6" s="1">
        <f>COUNTIFS('Game Data'!B:B,'Round by Round'!$D$2,'Game Data'!Q:Q,'Round by Round'!$D6)</f>
        <v>0</v>
      </c>
      <c r="G6" s="38" t="e">
        <f t="shared" si="0"/>
        <v>#DIV/0!</v>
      </c>
      <c r="J6" s="80" t="s">
        <v>21</v>
      </c>
      <c r="K6" s="108">
        <v>0.1</v>
      </c>
      <c r="L6" s="108">
        <v>0.2</v>
      </c>
      <c r="M6" s="108">
        <v>1</v>
      </c>
      <c r="N6" s="108">
        <v>0</v>
      </c>
      <c r="O6" s="108"/>
    </row>
    <row r="7" spans="2:15" x14ac:dyDescent="0.25">
      <c r="D7" s="80" t="s">
        <v>14</v>
      </c>
      <c r="E7" s="10">
        <f>COUNTIFS('Game Data'!$B:$B,'Round by Round'!$D$2,'Game Data'!$D:$D,'Round by Round'!$D7)+COUNTIFS('Game Data'!$B:$B,'Round by Round'!$D$2,'Game Data'!$E:$E,'Round by Round'!$D7)+COUNTIFS('Game Data'!$B:$B,'Round by Round'!$D$2,'Game Data'!$F:$F,'Round by Round'!$D7)+COUNTIFS('Game Data'!$B:$B,'Round by Round'!$D$2,'Game Data'!$G:$G,'Round by Round'!$D7)+COUNTIFS('Game Data'!$B:$B,'Round by Round'!$D$2,'Game Data'!$H:$H,'Round by Round'!$D7)</f>
        <v>0</v>
      </c>
      <c r="F7" s="1">
        <f>COUNTIFS('Game Data'!B:B,'Round by Round'!$D$2,'Game Data'!Q:Q,'Round by Round'!$D7)</f>
        <v>0</v>
      </c>
      <c r="G7" s="38" t="e">
        <f t="shared" si="0"/>
        <v>#DIV/0!</v>
      </c>
      <c r="J7" s="80" t="s">
        <v>14</v>
      </c>
      <c r="K7" s="108">
        <v>0.2857142857142857</v>
      </c>
      <c r="L7" s="108">
        <v>0.25</v>
      </c>
      <c r="M7" s="108">
        <v>0.5</v>
      </c>
      <c r="N7" s="108">
        <v>0.33333333333333331</v>
      </c>
      <c r="O7" s="108"/>
    </row>
    <row r="8" spans="2:15" x14ac:dyDescent="0.25">
      <c r="D8" s="80" t="s">
        <v>19</v>
      </c>
      <c r="E8" s="10">
        <f>COUNTIFS('Game Data'!$B:$B,'Round by Round'!$D$2,'Game Data'!$D:$D,'Round by Round'!$D8)+COUNTIFS('Game Data'!$B:$B,'Round by Round'!$D$2,'Game Data'!$E:$E,'Round by Round'!$D8)+COUNTIFS('Game Data'!$B:$B,'Round by Round'!$D$2,'Game Data'!$F:$F,'Round by Round'!$D8)+COUNTIFS('Game Data'!$B:$B,'Round by Round'!$D$2,'Game Data'!$G:$G,'Round by Round'!$D8)+COUNTIFS('Game Data'!$B:$B,'Round by Round'!$D$2,'Game Data'!$H:$H,'Round by Round'!$D8)</f>
        <v>1</v>
      </c>
      <c r="F8" s="1">
        <f>COUNTIFS('Game Data'!B:B,'Round by Round'!$D$2,'Game Data'!Q:Q,'Round by Round'!$D8)</f>
        <v>0</v>
      </c>
      <c r="G8" s="38">
        <f t="shared" si="0"/>
        <v>0</v>
      </c>
      <c r="J8" s="80" t="s">
        <v>19</v>
      </c>
      <c r="K8" s="108">
        <v>0.125</v>
      </c>
      <c r="L8" s="108">
        <v>0</v>
      </c>
      <c r="M8" s="108">
        <v>0</v>
      </c>
      <c r="N8" s="108">
        <v>0.5</v>
      </c>
      <c r="O8" s="108">
        <v>0</v>
      </c>
    </row>
    <row r="9" spans="2:15" x14ac:dyDescent="0.25">
      <c r="D9" s="80" t="s">
        <v>16</v>
      </c>
      <c r="E9" s="10">
        <f>COUNTIFS('Game Data'!$B:$B,'Round by Round'!$D$2,'Game Data'!$D:$D,'Round by Round'!$D9)+COUNTIFS('Game Data'!$B:$B,'Round by Round'!$D$2,'Game Data'!$E:$E,'Round by Round'!$D9)+COUNTIFS('Game Data'!$B:$B,'Round by Round'!$D$2,'Game Data'!$F:$F,'Round by Round'!$D9)+COUNTIFS('Game Data'!$B:$B,'Round by Round'!$D$2,'Game Data'!$G:$G,'Round by Round'!$D9)+COUNTIFS('Game Data'!$B:$B,'Round by Round'!$D$2,'Game Data'!$H:$H,'Round by Round'!$D9)</f>
        <v>0</v>
      </c>
      <c r="F9" s="1">
        <f>COUNTIFS('Game Data'!B:B,'Round by Round'!$D$2,'Game Data'!Q:Q,'Round by Round'!$D9)</f>
        <v>0</v>
      </c>
      <c r="G9" s="38" t="e">
        <f t="shared" si="0"/>
        <v>#DIV/0!</v>
      </c>
      <c r="J9" s="80" t="s">
        <v>16</v>
      </c>
      <c r="K9" s="108">
        <v>0.2</v>
      </c>
      <c r="L9" s="108">
        <v>0.14285714285714285</v>
      </c>
      <c r="M9" s="108">
        <v>0</v>
      </c>
      <c r="N9" s="108">
        <v>0.25</v>
      </c>
      <c r="O9" s="108"/>
    </row>
    <row r="10" spans="2:15" x14ac:dyDescent="0.25">
      <c r="D10" s="80" t="s">
        <v>17</v>
      </c>
      <c r="E10" s="10">
        <f>COUNTIFS('Game Data'!$B:$B,'Round by Round'!$D$2,'Game Data'!$D:$D,'Round by Round'!$D10)+COUNTIFS('Game Data'!$B:$B,'Round by Round'!$D$2,'Game Data'!$E:$E,'Round by Round'!$D10)+COUNTIFS('Game Data'!$B:$B,'Round by Round'!$D$2,'Game Data'!$F:$F,'Round by Round'!$D10)+COUNTIFS('Game Data'!$B:$B,'Round by Round'!$D$2,'Game Data'!$G:$G,'Round by Round'!$D10)+COUNTIFS('Game Data'!$B:$B,'Round by Round'!$D$2,'Game Data'!$H:$H,'Round by Round'!$D10)</f>
        <v>1</v>
      </c>
      <c r="F10" s="1">
        <f>COUNTIFS('Game Data'!B:B,'Round by Round'!$D$2,'Game Data'!Q:Q,'Round by Round'!$D10)</f>
        <v>0</v>
      </c>
      <c r="G10" s="38">
        <f t="shared" si="0"/>
        <v>0</v>
      </c>
      <c r="J10" s="80" t="s">
        <v>17</v>
      </c>
      <c r="K10" s="108">
        <v>0.22222222222222221</v>
      </c>
      <c r="L10" s="108">
        <v>0</v>
      </c>
      <c r="M10" s="108">
        <v>0</v>
      </c>
      <c r="N10" s="108">
        <v>0.5</v>
      </c>
      <c r="O10" s="108">
        <v>0</v>
      </c>
    </row>
    <row r="11" spans="2:15" ht="30" x14ac:dyDescent="0.25">
      <c r="D11" s="80" t="s">
        <v>15</v>
      </c>
      <c r="E11" s="10">
        <f>COUNTIFS('Game Data'!$B:$B,'Round by Round'!$D$2,'Game Data'!$D:$D,'Round by Round'!$D11)+COUNTIFS('Game Data'!$B:$B,'Round by Round'!$D$2,'Game Data'!$E:$E,'Round by Round'!$D11)+COUNTIFS('Game Data'!$B:$B,'Round by Round'!$D$2,'Game Data'!$F:$F,'Round by Round'!$D11)+COUNTIFS('Game Data'!$B:$B,'Round by Round'!$D$2,'Game Data'!$G:$G,'Round by Round'!$D11)+COUNTIFS('Game Data'!$B:$B,'Round by Round'!$D$2,'Game Data'!$H:$H,'Round by Round'!$D11)</f>
        <v>0</v>
      </c>
      <c r="F11" s="1">
        <f>COUNTIFS('Game Data'!B:B,'Round by Round'!$D$2,'Game Data'!Q:Q,'Round by Round'!$D11)</f>
        <v>0</v>
      </c>
      <c r="G11" s="38" t="e">
        <f t="shared" si="0"/>
        <v>#DIV/0!</v>
      </c>
      <c r="J11" s="80" t="s">
        <v>15</v>
      </c>
      <c r="K11" s="108">
        <v>0.1</v>
      </c>
      <c r="L11" s="108">
        <v>0</v>
      </c>
      <c r="M11" s="108">
        <v>1</v>
      </c>
      <c r="N11" s="108">
        <v>0</v>
      </c>
      <c r="O11" s="108"/>
    </row>
    <row r="12" spans="2:15" ht="15.75" thickBot="1" x14ac:dyDescent="0.3">
      <c r="D12" s="81" t="s">
        <v>12</v>
      </c>
      <c r="E12" s="11">
        <f>COUNTIFS('Game Data'!$B:$B,'Round by Round'!$D$2,'Game Data'!$D:$D,'Round by Round'!$D12)+COUNTIFS('Game Data'!$B:$B,'Round by Round'!$D$2,'Game Data'!$E:$E,'Round by Round'!$D12)+COUNTIFS('Game Data'!$B:$B,'Round by Round'!$D$2,'Game Data'!$F:$F,'Round by Round'!$D12)+COUNTIFS('Game Data'!$B:$B,'Round by Round'!$D$2,'Game Data'!$G:$G,'Round by Round'!$D12)+COUNTIFS('Game Data'!$B:$B,'Round by Round'!$D$2,'Game Data'!$H:$H,'Round by Round'!$D12)</f>
        <v>1</v>
      </c>
      <c r="F12" s="17">
        <f>COUNTIFS('Game Data'!B:B,'Round by Round'!$D$2,'Game Data'!Q:Q,'Round by Round'!$D12)</f>
        <v>0</v>
      </c>
      <c r="G12" s="40">
        <f t="shared" si="0"/>
        <v>0</v>
      </c>
      <c r="J12" s="81" t="s">
        <v>12</v>
      </c>
      <c r="K12" s="108">
        <v>0.22222222222222221</v>
      </c>
      <c r="L12" s="108">
        <v>0.5</v>
      </c>
      <c r="M12" s="108">
        <v>0.5</v>
      </c>
      <c r="N12" s="108">
        <v>0</v>
      </c>
      <c r="O12" s="108">
        <v>0</v>
      </c>
    </row>
    <row r="14" spans="2:15" ht="15.75" thickBot="1" x14ac:dyDescent="0.3">
      <c r="K14" t="s">
        <v>71</v>
      </c>
      <c r="L14" t="s">
        <v>72</v>
      </c>
      <c r="M14" t="s">
        <v>79</v>
      </c>
      <c r="N14" t="s">
        <v>74</v>
      </c>
      <c r="O14" t="s">
        <v>75</v>
      </c>
    </row>
    <row r="15" spans="2:15" x14ac:dyDescent="0.25">
      <c r="J15" s="28" t="s">
        <v>13</v>
      </c>
      <c r="K15" s="109">
        <v>3</v>
      </c>
      <c r="L15" s="109">
        <v>0</v>
      </c>
      <c r="M15" s="109">
        <v>0</v>
      </c>
      <c r="N15" s="109">
        <v>0</v>
      </c>
      <c r="O15" s="109">
        <v>0</v>
      </c>
    </row>
    <row r="16" spans="2:15" x14ac:dyDescent="0.25">
      <c r="J16" s="80" t="s">
        <v>76</v>
      </c>
      <c r="K16" s="109">
        <v>4</v>
      </c>
      <c r="L16" s="109">
        <v>8</v>
      </c>
      <c r="M16" s="109">
        <v>0</v>
      </c>
      <c r="N16" s="109">
        <v>0</v>
      </c>
      <c r="O16" s="109">
        <v>1</v>
      </c>
    </row>
    <row r="17" spans="10:15" x14ac:dyDescent="0.25">
      <c r="J17" s="80" t="s">
        <v>20</v>
      </c>
      <c r="K17" s="109">
        <v>4</v>
      </c>
      <c r="L17" s="109">
        <v>2</v>
      </c>
      <c r="M17" s="109">
        <v>0</v>
      </c>
      <c r="N17" s="109">
        <v>0</v>
      </c>
      <c r="O17" s="109">
        <v>0</v>
      </c>
    </row>
    <row r="18" spans="10:15" x14ac:dyDescent="0.25">
      <c r="J18" s="80" t="s">
        <v>21</v>
      </c>
      <c r="K18" s="109">
        <v>1</v>
      </c>
      <c r="L18" s="109">
        <v>1</v>
      </c>
      <c r="M18" s="109">
        <v>1</v>
      </c>
      <c r="N18" s="109">
        <v>0</v>
      </c>
      <c r="O18" s="109">
        <v>0</v>
      </c>
    </row>
    <row r="19" spans="10:15" x14ac:dyDescent="0.25">
      <c r="J19" s="80" t="s">
        <v>14</v>
      </c>
      <c r="K19" s="109">
        <v>2</v>
      </c>
      <c r="L19" s="109">
        <v>1</v>
      </c>
      <c r="M19" s="109">
        <v>1</v>
      </c>
      <c r="N19" s="109">
        <v>1</v>
      </c>
      <c r="O19" s="109">
        <v>0</v>
      </c>
    </row>
    <row r="20" spans="10:15" x14ac:dyDescent="0.25">
      <c r="J20" s="80" t="s">
        <v>19</v>
      </c>
      <c r="K20" s="109">
        <v>1</v>
      </c>
      <c r="L20" s="109">
        <v>0</v>
      </c>
      <c r="M20" s="109">
        <v>0</v>
      </c>
      <c r="N20" s="109">
        <v>1</v>
      </c>
      <c r="O20" s="109">
        <v>0</v>
      </c>
    </row>
    <row r="21" spans="10:15" x14ac:dyDescent="0.25">
      <c r="J21" s="80" t="s">
        <v>16</v>
      </c>
      <c r="K21" s="109">
        <v>2</v>
      </c>
      <c r="L21" s="109">
        <v>1</v>
      </c>
      <c r="M21" s="109">
        <v>0</v>
      </c>
      <c r="N21" s="109">
        <v>1</v>
      </c>
      <c r="O21" s="109">
        <v>0</v>
      </c>
    </row>
    <row r="22" spans="10:15" x14ac:dyDescent="0.25">
      <c r="J22" s="80" t="s">
        <v>17</v>
      </c>
      <c r="K22" s="109">
        <v>2</v>
      </c>
      <c r="L22" s="109">
        <v>0</v>
      </c>
      <c r="M22" s="109">
        <v>0</v>
      </c>
      <c r="N22" s="109">
        <v>2</v>
      </c>
      <c r="O22" s="109">
        <v>0</v>
      </c>
    </row>
    <row r="23" spans="10:15" ht="30" x14ac:dyDescent="0.25">
      <c r="J23" s="80" t="s">
        <v>15</v>
      </c>
      <c r="K23" s="109">
        <v>1</v>
      </c>
      <c r="L23" s="109">
        <v>0</v>
      </c>
      <c r="M23" s="109">
        <v>1</v>
      </c>
      <c r="N23" s="109">
        <v>0</v>
      </c>
      <c r="O23" s="109">
        <v>0</v>
      </c>
    </row>
    <row r="24" spans="10:15" ht="15.75" thickBot="1" x14ac:dyDescent="0.3">
      <c r="J24" s="81" t="s">
        <v>12</v>
      </c>
      <c r="K24" s="109">
        <v>2</v>
      </c>
      <c r="L24" s="109">
        <v>4</v>
      </c>
      <c r="M24" s="109">
        <v>1</v>
      </c>
      <c r="N24" s="109">
        <v>0</v>
      </c>
      <c r="O24" s="109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7B09-2132-415E-8039-7FE7D6DF1C9A}">
  <dimension ref="B1:AE108"/>
  <sheetViews>
    <sheetView topLeftCell="A19" zoomScale="70" zoomScaleNormal="70" workbookViewId="0">
      <selection activeCell="W28" sqref="W28"/>
    </sheetView>
  </sheetViews>
  <sheetFormatPr defaultRowHeight="15" customHeight="1" x14ac:dyDescent="0.25"/>
  <cols>
    <col min="1" max="1" width="3.7109375" customWidth="1"/>
    <col min="2" max="2" width="21.42578125" customWidth="1"/>
    <col min="3" max="3" width="16.7109375" bestFit="1" customWidth="1"/>
    <col min="4" max="4" width="18.85546875" customWidth="1"/>
    <col min="5" max="5" width="20.5703125" bestFit="1" customWidth="1"/>
    <col min="6" max="6" width="18.5703125" bestFit="1" customWidth="1"/>
    <col min="7" max="7" width="11.140625" customWidth="1"/>
    <col min="8" max="8" width="18.85546875" style="1" customWidth="1"/>
    <col min="9" max="9" width="3.140625" style="1" customWidth="1"/>
    <col min="10" max="10" width="16.7109375" style="1" bestFit="1" customWidth="1"/>
    <col min="11" max="11" width="15.42578125" style="1" bestFit="1" customWidth="1"/>
    <col min="12" max="12" width="19.140625" style="1" bestFit="1" customWidth="1"/>
    <col min="13" max="13" width="11.42578125" style="1" bestFit="1" customWidth="1"/>
    <col min="14" max="14" width="11.140625" style="1" bestFit="1" customWidth="1"/>
    <col min="15" max="15" width="18.85546875" style="1" bestFit="1" customWidth="1"/>
    <col min="16" max="16" width="20.5703125" style="1" bestFit="1" customWidth="1"/>
    <col min="17" max="17" width="18.5703125" style="1" bestFit="1" customWidth="1"/>
    <col min="18" max="18" width="21.42578125" style="1" bestFit="1" customWidth="1"/>
    <col min="19" max="19" width="15.28515625" bestFit="1" customWidth="1"/>
    <col min="20" max="20" width="2.85546875" customWidth="1"/>
    <col min="21" max="21" width="22.140625" bestFit="1" customWidth="1"/>
    <col min="22" max="22" width="12.85546875" bestFit="1" customWidth="1"/>
    <col min="23" max="23" width="18" bestFit="1" customWidth="1"/>
    <col min="24" max="24" width="9.85546875" bestFit="1" customWidth="1"/>
    <col min="25" max="25" width="10.140625" bestFit="1" customWidth="1"/>
    <col min="26" max="26" width="18" bestFit="1" customWidth="1"/>
    <col min="27" max="27" width="11.28515625" bestFit="1" customWidth="1"/>
    <col min="28" max="28" width="16.85546875" bestFit="1" customWidth="1"/>
    <col min="29" max="29" width="19.85546875" bestFit="1" customWidth="1"/>
    <col min="30" max="30" width="14.5703125" bestFit="1" customWidth="1"/>
  </cols>
  <sheetData>
    <row r="1" spans="2:31" ht="15" customHeight="1" thickBot="1" x14ac:dyDescent="0.3"/>
    <row r="2" spans="2:31" ht="15" customHeight="1" thickBot="1" x14ac:dyDescent="0.3">
      <c r="B2" s="12" t="s">
        <v>1</v>
      </c>
      <c r="C2" s="5" t="s">
        <v>22</v>
      </c>
      <c r="D2" s="2" t="s">
        <v>6</v>
      </c>
      <c r="E2" s="8" t="s">
        <v>28</v>
      </c>
      <c r="F2" s="18" t="s">
        <v>32</v>
      </c>
      <c r="H2" s="8" t="s">
        <v>59</v>
      </c>
      <c r="I2"/>
      <c r="J2" s="28" t="s">
        <v>13</v>
      </c>
      <c r="K2" s="29" t="s">
        <v>76</v>
      </c>
      <c r="L2" s="29" t="s">
        <v>20</v>
      </c>
      <c r="M2" s="29" t="s">
        <v>21</v>
      </c>
      <c r="N2" s="29" t="s">
        <v>14</v>
      </c>
      <c r="O2" s="29" t="s">
        <v>19</v>
      </c>
      <c r="P2" s="29" t="s">
        <v>16</v>
      </c>
      <c r="Q2" s="29" t="s">
        <v>17</v>
      </c>
      <c r="R2" s="29" t="s">
        <v>15</v>
      </c>
      <c r="S2" s="30" t="s">
        <v>12</v>
      </c>
      <c r="U2" s="27" t="s">
        <v>42</v>
      </c>
      <c r="V2" s="32" t="s">
        <v>13</v>
      </c>
      <c r="W2" s="33" t="s">
        <v>18</v>
      </c>
      <c r="X2" s="33" t="s">
        <v>20</v>
      </c>
      <c r="Y2" s="33" t="s">
        <v>21</v>
      </c>
      <c r="Z2" s="33" t="s">
        <v>14</v>
      </c>
      <c r="AA2" s="33" t="s">
        <v>19</v>
      </c>
      <c r="AB2" s="33" t="s">
        <v>16</v>
      </c>
      <c r="AC2" s="33" t="s">
        <v>17</v>
      </c>
      <c r="AD2" s="33" t="s">
        <v>15</v>
      </c>
      <c r="AE2" s="37" t="s">
        <v>12</v>
      </c>
    </row>
    <row r="3" spans="2:31" ht="15" customHeight="1" thickBot="1" x14ac:dyDescent="0.3">
      <c r="B3" s="80" t="s">
        <v>13</v>
      </c>
      <c r="C3" s="46">
        <f>COUNTIF('Game Data'!$D:$H,Totals!B3)</f>
        <v>18</v>
      </c>
      <c r="D3" s="97">
        <f>COUNTIF('Game Data'!$I:$I,Totals!B3)</f>
        <v>6</v>
      </c>
      <c r="E3" s="95">
        <f>COUNTIF('Game Data'!Q:Q,Totals!B3)</f>
        <v>3</v>
      </c>
      <c r="F3" s="26">
        <f>C3+D3</f>
        <v>24</v>
      </c>
      <c r="H3" s="14">
        <f>COUNTIF(J:S,"D")</f>
        <v>5</v>
      </c>
      <c r="I3"/>
      <c r="J3" s="5">
        <f>IFERROR(INDEX('Final Scores'!C:C,MATCH(ROW()-ROW(J$2),'Final Scores'!B:B,0)),"")</f>
        <v>24</v>
      </c>
      <c r="K3" s="16">
        <f>IFERROR(INDEX('Final Scores'!E:E,MATCH(ROW()-ROW(K$2),'Final Scores'!D:D,0)),"")</f>
        <v>23</v>
      </c>
      <c r="L3" s="16">
        <f>IFERROR(INDEX('Final Scores'!G:G,MATCH(ROW()-ROW(L$2),'Final Scores'!F:F,0)),"")</f>
        <v>17</v>
      </c>
      <c r="M3" s="16">
        <f>IFERROR(INDEX('Final Scores'!I:I,MATCH(ROW()-ROW(M$2),'Final Scores'!H:H,0)),"")</f>
        <v>21</v>
      </c>
      <c r="N3" s="16">
        <f>IFERROR(INDEX('Final Scores'!K:K,MATCH(ROW()-ROW(N$2),'Final Scores'!J:J,0)),"")</f>
        <v>30</v>
      </c>
      <c r="O3" s="16">
        <f>IFERROR(INDEX('Final Scores'!M:M,MATCH(ROW()-ROW(O$2),'Final Scores'!L:L,0)),"")</f>
        <v>16</v>
      </c>
      <c r="P3" s="16">
        <f>IFERROR(INDEX('Final Scores'!O:O,MATCH(ROW()-ROW(P$2),'Final Scores'!N:N,0)),"")</f>
        <v>30</v>
      </c>
      <c r="Q3" s="16">
        <f>IFERROR(INDEX('Final Scores'!Q:Q,MATCH(ROW()-ROW(Q$2),'Final Scores'!P:P,0)),"")</f>
        <v>30</v>
      </c>
      <c r="R3" s="16">
        <f>IFERROR(INDEX('Final Scores'!S:S,MATCH(ROW()-ROW(R$2),'Final Scores'!R:R,0)),"")</f>
        <v>22</v>
      </c>
      <c r="S3" s="2">
        <f>IFERROR(INDEX('Final Scores'!U:U,MATCH(ROW()-ROW(S$2),'Final Scores'!T:T,0)),"")</f>
        <v>15</v>
      </c>
      <c r="U3" s="13" t="s">
        <v>44</v>
      </c>
      <c r="V3" s="10">
        <f t="shared" ref="V3:AA3" si="0">COUNTIFS(J$3:J$66, "&gt;0",J$3:J$66, "&lt;=3")</f>
        <v>1</v>
      </c>
      <c r="W3" s="1">
        <f t="shared" si="0"/>
        <v>0</v>
      </c>
      <c r="X3" s="1">
        <f t="shared" si="0"/>
        <v>0</v>
      </c>
      <c r="Y3" s="1">
        <f t="shared" si="0"/>
        <v>0</v>
      </c>
      <c r="Z3" s="1">
        <f t="shared" si="0"/>
        <v>0</v>
      </c>
      <c r="AA3" s="1">
        <f t="shared" si="0"/>
        <v>0</v>
      </c>
      <c r="AB3" s="1">
        <f t="shared" ref="AB3:AE3" si="1">COUNTIFS(P$3:P$66, "&gt;0",P$3:P$66, "&lt;=3")</f>
        <v>0</v>
      </c>
      <c r="AC3" s="1">
        <f t="shared" si="1"/>
        <v>0</v>
      </c>
      <c r="AD3" s="1">
        <f t="shared" si="1"/>
        <v>0</v>
      </c>
      <c r="AE3" s="6">
        <f t="shared" si="1"/>
        <v>0</v>
      </c>
    </row>
    <row r="4" spans="2:31" ht="15" customHeight="1" x14ac:dyDescent="0.25">
      <c r="B4" s="80" t="s">
        <v>76</v>
      </c>
      <c r="C4" s="48">
        <f>COUNTIF('Game Data'!$D:$H,Totals!B4)</f>
        <v>27</v>
      </c>
      <c r="D4" s="103">
        <f>COUNTIF('Game Data'!$I:$I,Totals!B4)</f>
        <v>1</v>
      </c>
      <c r="E4" s="47">
        <f>COUNTIF('Game Data'!Q:Q,Totals!B4)</f>
        <v>13</v>
      </c>
      <c r="F4" s="49">
        <f t="shared" ref="F4:F13" si="2">C4+D4</f>
        <v>28</v>
      </c>
      <c r="H4"/>
      <c r="I4"/>
      <c r="J4" s="10">
        <f>IFERROR(INDEX('Final Scores'!C:C,MATCH(ROW()-ROW(J$2),'Final Scores'!B:B,0)),"")</f>
        <v>24</v>
      </c>
      <c r="K4" s="1">
        <f>IFERROR(INDEX('Final Scores'!E:E,MATCH(ROW()-ROW(K$2),'Final Scores'!D:D,0)),"")</f>
        <v>30</v>
      </c>
      <c r="L4" s="1">
        <f>IFERROR(INDEX('Final Scores'!G:G,MATCH(ROW()-ROW(L$2),'Final Scores'!F:F,0)),"")</f>
        <v>28</v>
      </c>
      <c r="M4" s="1">
        <f>IFERROR(INDEX('Final Scores'!I:I,MATCH(ROW()-ROW(M$2),'Final Scores'!H:H,0)),"")</f>
        <v>30</v>
      </c>
      <c r="N4" s="1">
        <f>IFERROR(INDEX('Final Scores'!K:K,MATCH(ROW()-ROW(N$2),'Final Scores'!J:J,0)),"")</f>
        <v>20</v>
      </c>
      <c r="O4" s="1">
        <f>IFERROR(INDEX('Final Scores'!M:M,MATCH(ROW()-ROW(O$2),'Final Scores'!L:L,0)),"")</f>
        <v>15</v>
      </c>
      <c r="P4" s="1">
        <f>IFERROR(INDEX('Final Scores'!O:O,MATCH(ROW()-ROW(P$2),'Final Scores'!N:N,0)),"")</f>
        <v>20</v>
      </c>
      <c r="Q4" s="1">
        <f>IFERROR(INDEX('Final Scores'!Q:Q,MATCH(ROW()-ROW(Q$2),'Final Scores'!P:P,0)),"")</f>
        <v>22</v>
      </c>
      <c r="R4" s="1">
        <f>IFERROR(INDEX('Final Scores'!S:S,MATCH(ROW()-ROW(R$2),'Final Scores'!R:R,0)),"")</f>
        <v>19</v>
      </c>
      <c r="S4" s="6">
        <f>IFERROR(INDEX('Final Scores'!U:U,MATCH(ROW()-ROW(S$2),'Final Scores'!T:T,0)),"")</f>
        <v>11</v>
      </c>
      <c r="U4" s="13" t="s">
        <v>45</v>
      </c>
      <c r="V4" s="10">
        <f t="shared" ref="V4:AA4" si="3">COUNTIFS(J$3:J$66, "&gt;3",J$3:J$66, "&lt;=6")</f>
        <v>0</v>
      </c>
      <c r="W4" s="1">
        <f t="shared" si="3"/>
        <v>0</v>
      </c>
      <c r="X4" s="1">
        <f t="shared" si="3"/>
        <v>0</v>
      </c>
      <c r="Y4" s="1">
        <f t="shared" si="3"/>
        <v>0</v>
      </c>
      <c r="Z4" s="1">
        <f t="shared" si="3"/>
        <v>0</v>
      </c>
      <c r="AA4" s="1">
        <f t="shared" si="3"/>
        <v>0</v>
      </c>
      <c r="AB4" s="1">
        <f t="shared" ref="AB4:AE4" si="4">COUNTIFS(P$3:P$66, "&gt;3",P$3:P$66, "&lt;=6")</f>
        <v>0</v>
      </c>
      <c r="AC4" s="1">
        <f t="shared" si="4"/>
        <v>0</v>
      </c>
      <c r="AD4" s="1">
        <f t="shared" si="4"/>
        <v>0</v>
      </c>
      <c r="AE4" s="6">
        <f t="shared" si="4"/>
        <v>0</v>
      </c>
    </row>
    <row r="5" spans="2:31" ht="15" customHeight="1" x14ac:dyDescent="0.25">
      <c r="B5" s="80" t="s">
        <v>20</v>
      </c>
      <c r="C5" s="48">
        <f>COUNTIF('Game Data'!$D:$H,Totals!B5)</f>
        <v>23</v>
      </c>
      <c r="D5" s="103">
        <f>COUNTIF('Game Data'!$I:$I,Totals!B5)</f>
        <v>2</v>
      </c>
      <c r="E5" s="47">
        <f>COUNTIF('Game Data'!Q:Q,Totals!B5)</f>
        <v>6</v>
      </c>
      <c r="F5" s="49">
        <f t="shared" si="2"/>
        <v>25</v>
      </c>
      <c r="I5"/>
      <c r="J5" s="10">
        <f>IFERROR(INDEX('Final Scores'!C:C,MATCH(ROW()-ROW(J$2),'Final Scores'!B:B,0)),"")</f>
        <v>15</v>
      </c>
      <c r="K5" s="1">
        <f>IFERROR(INDEX('Final Scores'!E:E,MATCH(ROW()-ROW(K$2),'Final Scores'!D:D,0)),"")</f>
        <v>19</v>
      </c>
      <c r="L5" s="1">
        <f>IFERROR(INDEX('Final Scores'!G:G,MATCH(ROW()-ROW(L$2),'Final Scores'!F:F,0)),"")</f>
        <v>17</v>
      </c>
      <c r="M5" s="1">
        <f>IFERROR(INDEX('Final Scores'!I:I,MATCH(ROW()-ROW(M$2),'Final Scores'!H:H,0)),"")</f>
        <v>18</v>
      </c>
      <c r="N5" s="1">
        <f>IFERROR(INDEX('Final Scores'!K:K,MATCH(ROW()-ROW(N$2),'Final Scores'!J:J,0)),"")</f>
        <v>21</v>
      </c>
      <c r="O5" s="1">
        <f>IFERROR(INDEX('Final Scores'!M:M,MATCH(ROW()-ROW(O$2),'Final Scores'!L:L,0)),"")</f>
        <v>12</v>
      </c>
      <c r="P5" s="1">
        <f>IFERROR(INDEX('Final Scores'!O:O,MATCH(ROW()-ROW(P$2),'Final Scores'!N:N,0)),"")</f>
        <v>24</v>
      </c>
      <c r="Q5" s="1">
        <f>IFERROR(INDEX('Final Scores'!Q:Q,MATCH(ROW()-ROW(Q$2),'Final Scores'!P:P,0)),"")</f>
        <v>12</v>
      </c>
      <c r="R5" s="1">
        <f>IFERROR(INDEX('Final Scores'!S:S,MATCH(ROW()-ROW(R$2),'Final Scores'!R:R,0)),"")</f>
        <v>30</v>
      </c>
      <c r="S5" s="6">
        <f>IFERROR(INDEX('Final Scores'!U:U,MATCH(ROW()-ROW(S$2),'Final Scores'!T:T,0)),"")</f>
        <v>22</v>
      </c>
      <c r="U5" s="13" t="s">
        <v>46</v>
      </c>
      <c r="V5" s="10">
        <f t="shared" ref="V5:AA5" si="5">COUNTIFS(J$3:J$66, "&gt;6",J$3:J$66, "&lt;=9")</f>
        <v>0</v>
      </c>
      <c r="W5" s="1">
        <f t="shared" si="5"/>
        <v>0</v>
      </c>
      <c r="X5" s="1">
        <f t="shared" si="5"/>
        <v>1</v>
      </c>
      <c r="Y5" s="1">
        <f t="shared" si="5"/>
        <v>1</v>
      </c>
      <c r="Z5" s="1">
        <f t="shared" si="5"/>
        <v>1</v>
      </c>
      <c r="AA5" s="1">
        <f t="shared" si="5"/>
        <v>0</v>
      </c>
      <c r="AB5" s="1">
        <f t="shared" ref="AB5:AE5" si="6">COUNTIFS(P$3:P$66, "&gt;6",P$3:P$66, "&lt;=9")</f>
        <v>1</v>
      </c>
      <c r="AC5" s="1">
        <f t="shared" si="6"/>
        <v>1</v>
      </c>
      <c r="AD5" s="1">
        <f t="shared" si="6"/>
        <v>0</v>
      </c>
      <c r="AE5" s="6">
        <f t="shared" si="6"/>
        <v>1</v>
      </c>
    </row>
    <row r="6" spans="2:31" ht="15" customHeight="1" x14ac:dyDescent="0.25">
      <c r="B6" s="80" t="s">
        <v>21</v>
      </c>
      <c r="C6" s="48">
        <f>COUNTIF('Game Data'!$D:$H,Totals!B6)</f>
        <v>19</v>
      </c>
      <c r="D6" s="103">
        <f>COUNTIF('Game Data'!$I:$I,Totals!B6)</f>
        <v>12</v>
      </c>
      <c r="E6" s="47">
        <f>COUNTIF('Game Data'!Q:Q,Totals!B6)</f>
        <v>3</v>
      </c>
      <c r="F6" s="49">
        <f t="shared" si="2"/>
        <v>31</v>
      </c>
      <c r="H6" s="102"/>
      <c r="I6"/>
      <c r="J6" s="10">
        <f>IFERROR(INDEX('Final Scores'!C:C,MATCH(ROW()-ROW(J$2),'Final Scores'!B:B,0)),"")</f>
        <v>30</v>
      </c>
      <c r="K6" s="1">
        <f>IFERROR(INDEX('Final Scores'!E:E,MATCH(ROW()-ROW(K$2),'Final Scores'!D:D,0)),"")</f>
        <v>30</v>
      </c>
      <c r="L6" s="1">
        <f>IFERROR(INDEX('Final Scores'!G:G,MATCH(ROW()-ROW(L$2),'Final Scores'!F:F,0)),"")</f>
        <v>30</v>
      </c>
      <c r="M6" s="1">
        <f>IFERROR(INDEX('Final Scores'!I:I,MATCH(ROW()-ROW(M$2),'Final Scores'!H:H,0)),"")</f>
        <v>19</v>
      </c>
      <c r="N6" s="1">
        <f>IFERROR(INDEX('Final Scores'!K:K,MATCH(ROW()-ROW(N$2),'Final Scores'!J:J,0)),"")</f>
        <v>14</v>
      </c>
      <c r="O6" s="1">
        <f>IFERROR(INDEX('Final Scores'!M:M,MATCH(ROW()-ROW(O$2),'Final Scores'!L:L,0)),"")</f>
        <v>23</v>
      </c>
      <c r="P6" s="1">
        <f>IFERROR(INDEX('Final Scores'!O:O,MATCH(ROW()-ROW(P$2),'Final Scores'!N:N,0)),"")</f>
        <v>17</v>
      </c>
      <c r="Q6" s="1" t="str">
        <f>IFERROR(INDEX('Final Scores'!Q:Q,MATCH(ROW()-ROW(Q$2),'Final Scores'!P:P,0)),"")</f>
        <v>D</v>
      </c>
      <c r="R6" s="1">
        <f>IFERROR(INDEX('Final Scores'!S:S,MATCH(ROW()-ROW(R$2),'Final Scores'!R:R,0)),"")</f>
        <v>14</v>
      </c>
      <c r="S6" s="6">
        <f>IFERROR(INDEX('Final Scores'!U:U,MATCH(ROW()-ROW(S$2),'Final Scores'!T:T,0)),"")</f>
        <v>16</v>
      </c>
      <c r="U6" s="13" t="s">
        <v>47</v>
      </c>
      <c r="V6" s="10">
        <f t="shared" ref="V6:AA6" si="7">COUNTIFS(J$3:J$66, "&gt;9",J$3:J$66, "&lt;=12")</f>
        <v>2</v>
      </c>
      <c r="W6" s="1">
        <f t="shared" si="7"/>
        <v>1</v>
      </c>
      <c r="X6" s="1">
        <f t="shared" si="7"/>
        <v>0</v>
      </c>
      <c r="Y6" s="1">
        <f t="shared" si="7"/>
        <v>1</v>
      </c>
      <c r="Z6" s="1">
        <f t="shared" si="7"/>
        <v>1</v>
      </c>
      <c r="AA6" s="1">
        <f t="shared" si="7"/>
        <v>1</v>
      </c>
      <c r="AB6" s="1">
        <f t="shared" ref="AB6:AE6" si="8">COUNTIFS(P$3:P$66, "&gt;9",P$3:P$66, "&lt;=12")</f>
        <v>2</v>
      </c>
      <c r="AC6" s="1">
        <f t="shared" si="8"/>
        <v>1</v>
      </c>
      <c r="AD6" s="1">
        <f t="shared" si="8"/>
        <v>0</v>
      </c>
      <c r="AE6" s="6">
        <f t="shared" si="8"/>
        <v>1</v>
      </c>
    </row>
    <row r="7" spans="2:31" ht="15" customHeight="1" x14ac:dyDescent="0.25">
      <c r="B7" s="80" t="s">
        <v>14</v>
      </c>
      <c r="C7" s="48">
        <f>COUNTIF('Game Data'!$D:$H,Totals!B7)</f>
        <v>16</v>
      </c>
      <c r="D7" s="103">
        <f>COUNTIF('Game Data'!$I:$I,Totals!B7)</f>
        <v>10</v>
      </c>
      <c r="E7" s="47">
        <f>COUNTIF('Game Data'!Q:Q,Totals!B7)</f>
        <v>5</v>
      </c>
      <c r="F7" s="49">
        <f t="shared" si="2"/>
        <v>26</v>
      </c>
      <c r="H7"/>
      <c r="I7"/>
      <c r="J7" s="10">
        <f>IFERROR(INDEX('Final Scores'!C:C,MATCH(ROW()-ROW(J$2),'Final Scores'!B:B,0)),"")</f>
        <v>26</v>
      </c>
      <c r="K7" s="1">
        <f>IFERROR(INDEX('Final Scores'!E:E,MATCH(ROW()-ROW(K$2),'Final Scores'!D:D,0)),"")</f>
        <v>14</v>
      </c>
      <c r="L7" s="1">
        <f>IFERROR(INDEX('Final Scores'!G:G,MATCH(ROW()-ROW(L$2),'Final Scores'!F:F,0)),"")</f>
        <v>18</v>
      </c>
      <c r="M7" s="1">
        <f>IFERROR(INDEX('Final Scores'!I:I,MATCH(ROW()-ROW(M$2),'Final Scores'!H:H,0)),"")</f>
        <v>21</v>
      </c>
      <c r="N7" s="1">
        <f>IFERROR(INDEX('Final Scores'!K:K,MATCH(ROW()-ROW(N$2),'Final Scores'!J:J,0)),"")</f>
        <v>12</v>
      </c>
      <c r="O7" s="1">
        <f>IFERROR(INDEX('Final Scores'!M:M,MATCH(ROW()-ROW(O$2),'Final Scores'!L:L,0)),"")</f>
        <v>14</v>
      </c>
      <c r="P7" s="1">
        <f>IFERROR(INDEX('Final Scores'!O:O,MATCH(ROW()-ROW(P$2),'Final Scores'!N:N,0)),"")</f>
        <v>26</v>
      </c>
      <c r="Q7" s="1">
        <f>IFERROR(INDEX('Final Scores'!Q:Q,MATCH(ROW()-ROW(Q$2),'Final Scores'!P:P,0)),"")</f>
        <v>29</v>
      </c>
      <c r="R7" s="1">
        <f>IFERROR(INDEX('Final Scores'!S:S,MATCH(ROW()-ROW(R$2),'Final Scores'!R:R,0)),"")</f>
        <v>23</v>
      </c>
      <c r="S7" s="6">
        <f>IFERROR(INDEX('Final Scores'!U:U,MATCH(ROW()-ROW(S$2),'Final Scores'!T:T,0)),"")</f>
        <v>30</v>
      </c>
      <c r="U7" s="13" t="s">
        <v>48</v>
      </c>
      <c r="V7" s="10">
        <f t="shared" ref="V7:AA7" si="9">COUNTIFS(J$3:J$66, "&gt;12",J$3:J$66, "&lt;=15")</f>
        <v>1</v>
      </c>
      <c r="W7" s="1">
        <f t="shared" si="9"/>
        <v>1</v>
      </c>
      <c r="X7" s="1">
        <f t="shared" si="9"/>
        <v>1</v>
      </c>
      <c r="Y7" s="1">
        <f t="shared" si="9"/>
        <v>3</v>
      </c>
      <c r="Z7" s="1">
        <f t="shared" si="9"/>
        <v>1</v>
      </c>
      <c r="AA7" s="1">
        <f t="shared" si="9"/>
        <v>3</v>
      </c>
      <c r="AB7" s="1">
        <f t="shared" ref="AB7:AE7" si="10">COUNTIFS(P$3:P$66, "&gt;12",P$3:P$66, "&lt;=15")</f>
        <v>1</v>
      </c>
      <c r="AC7" s="1">
        <f t="shared" si="10"/>
        <v>1</v>
      </c>
      <c r="AD7" s="1">
        <f t="shared" si="10"/>
        <v>2</v>
      </c>
      <c r="AE7" s="6">
        <f t="shared" si="10"/>
        <v>6</v>
      </c>
    </row>
    <row r="8" spans="2:31" ht="15" customHeight="1" x14ac:dyDescent="0.25">
      <c r="B8" s="80" t="s">
        <v>19</v>
      </c>
      <c r="C8" s="48">
        <f>COUNTIF('Game Data'!$D:$H,Totals!B8)</f>
        <v>17</v>
      </c>
      <c r="D8" s="103">
        <f>COUNTIF('Game Data'!$I:$I,Totals!B8)</f>
        <v>5</v>
      </c>
      <c r="E8" s="47">
        <f>COUNTIF('Game Data'!Q:Q,Totals!B8)</f>
        <v>2</v>
      </c>
      <c r="F8" s="49">
        <f t="shared" si="2"/>
        <v>22</v>
      </c>
      <c r="H8"/>
      <c r="I8"/>
      <c r="J8" s="10">
        <f>IFERROR(INDEX('Final Scores'!C:C,MATCH(ROW()-ROW(J$2),'Final Scores'!B:B,0)),"")</f>
        <v>12</v>
      </c>
      <c r="K8" s="1">
        <f>IFERROR(INDEX('Final Scores'!E:E,MATCH(ROW()-ROW(K$2),'Final Scores'!D:D,0)),"")</f>
        <v>30</v>
      </c>
      <c r="L8" s="1">
        <f>IFERROR(INDEX('Final Scores'!G:G,MATCH(ROW()-ROW(L$2),'Final Scores'!F:F,0)),"")</f>
        <v>28</v>
      </c>
      <c r="M8" s="1">
        <f>IFERROR(INDEX('Final Scores'!I:I,MATCH(ROW()-ROW(M$2),'Final Scores'!H:H,0)),"")</f>
        <v>13</v>
      </c>
      <c r="N8" s="1">
        <f>IFERROR(INDEX('Final Scores'!K:K,MATCH(ROW()-ROW(N$2),'Final Scores'!J:J,0)),"")</f>
        <v>20</v>
      </c>
      <c r="O8" s="1">
        <f>IFERROR(INDEX('Final Scores'!M:M,MATCH(ROW()-ROW(O$2),'Final Scores'!L:L,0)),"")</f>
        <v>30</v>
      </c>
      <c r="P8" s="1">
        <f>IFERROR(INDEX('Final Scores'!O:O,MATCH(ROW()-ROW(P$2),'Final Scores'!N:N,0)),"")</f>
        <v>10</v>
      </c>
      <c r="Q8" s="1">
        <f>IFERROR(INDEX('Final Scores'!Q:Q,MATCH(ROW()-ROW(Q$2),'Final Scores'!P:P,0)),"")</f>
        <v>18</v>
      </c>
      <c r="R8" s="1">
        <f>IFERROR(INDEX('Final Scores'!S:S,MATCH(ROW()-ROW(R$2),'Final Scores'!R:R,0)),"")</f>
        <v>23</v>
      </c>
      <c r="S8" s="6">
        <f>IFERROR(INDEX('Final Scores'!U:U,MATCH(ROW()-ROW(S$2),'Final Scores'!T:T,0)),"")</f>
        <v>9</v>
      </c>
      <c r="U8" s="13" t="s">
        <v>49</v>
      </c>
      <c r="V8" s="10">
        <f t="shared" ref="V8:AA8" si="11">COUNTIFS(J$3:J$66, "&gt;15",J$3:J$66, "&lt;=18")</f>
        <v>3</v>
      </c>
      <c r="W8" s="1">
        <f t="shared" si="11"/>
        <v>2</v>
      </c>
      <c r="X8" s="1">
        <f t="shared" si="11"/>
        <v>6</v>
      </c>
      <c r="Y8" s="1">
        <f t="shared" si="11"/>
        <v>1</v>
      </c>
      <c r="Z8" s="1">
        <f t="shared" si="11"/>
        <v>0</v>
      </c>
      <c r="AA8" s="1">
        <f t="shared" si="11"/>
        <v>3</v>
      </c>
      <c r="AB8" s="1">
        <f t="shared" ref="AB8:AE8" si="12">COUNTIFS(P$3:P$66, "&gt;15",P$3:P$66, "&lt;=18")</f>
        <v>1</v>
      </c>
      <c r="AC8" s="1">
        <f t="shared" si="12"/>
        <v>3</v>
      </c>
      <c r="AD8" s="1">
        <f t="shared" si="12"/>
        <v>2</v>
      </c>
      <c r="AE8" s="6">
        <f t="shared" si="12"/>
        <v>1</v>
      </c>
    </row>
    <row r="9" spans="2:31" ht="15" customHeight="1" x14ac:dyDescent="0.25">
      <c r="B9" s="80" t="s">
        <v>27</v>
      </c>
      <c r="C9" s="48">
        <f>COUNTIF('Game Data'!$D:$H,Totals!B9)</f>
        <v>0</v>
      </c>
      <c r="D9" s="103">
        <f>COUNTIF('Game Data'!$I:$I,Totals!B9)</f>
        <v>0</v>
      </c>
      <c r="E9" s="47">
        <f>COUNTIF('Game Data'!Q:Q,Totals!B9)</f>
        <v>0</v>
      </c>
      <c r="F9" s="49">
        <f t="shared" si="2"/>
        <v>0</v>
      </c>
      <c r="H9"/>
      <c r="I9"/>
      <c r="J9" s="10">
        <f>IFERROR(INDEX('Final Scores'!C:C,MATCH(ROW()-ROW(J$2),'Final Scores'!B:B,0)),"")</f>
        <v>30</v>
      </c>
      <c r="K9" s="1">
        <f>IFERROR(INDEX('Final Scores'!E:E,MATCH(ROW()-ROW(K$2),'Final Scores'!D:D,0)),"")</f>
        <v>17</v>
      </c>
      <c r="L9" s="1">
        <f>IFERROR(INDEX('Final Scores'!G:G,MATCH(ROW()-ROW(L$2),'Final Scores'!F:F,0)),"")</f>
        <v>30</v>
      </c>
      <c r="M9" s="1">
        <f>IFERROR(INDEX('Final Scores'!I:I,MATCH(ROW()-ROW(M$2),'Final Scores'!H:H,0)),"")</f>
        <v>14</v>
      </c>
      <c r="N9" s="1">
        <f>IFERROR(INDEX('Final Scores'!K:K,MATCH(ROW()-ROW(N$2),'Final Scores'!J:J,0)),"")</f>
        <v>30</v>
      </c>
      <c r="O9" s="1">
        <f>IFERROR(INDEX('Final Scores'!M:M,MATCH(ROW()-ROW(O$2),'Final Scores'!L:L,0)),"")</f>
        <v>21</v>
      </c>
      <c r="P9" s="1">
        <f>IFERROR(INDEX('Final Scores'!O:O,MATCH(ROW()-ROW(P$2),'Final Scores'!N:N,0)),"")</f>
        <v>10</v>
      </c>
      <c r="Q9" s="1">
        <f>IFERROR(INDEX('Final Scores'!Q:Q,MATCH(ROW()-ROW(Q$2),'Final Scores'!P:P,0)),"")</f>
        <v>18</v>
      </c>
      <c r="R9" s="1">
        <f>IFERROR(INDEX('Final Scores'!S:S,MATCH(ROW()-ROW(R$2),'Final Scores'!R:R,0)),"")</f>
        <v>23</v>
      </c>
      <c r="S9" s="6">
        <f>IFERROR(INDEX('Final Scores'!U:U,MATCH(ROW()-ROW(S$2),'Final Scores'!T:T,0)),"")</f>
        <v>30</v>
      </c>
      <c r="U9" s="13" t="s">
        <v>50</v>
      </c>
      <c r="V9" s="10">
        <f t="shared" ref="V9:AA9" si="13">COUNTIFS(J$3:J$66, "&gt;18",J$3:J$66, "&lt;=21")</f>
        <v>0</v>
      </c>
      <c r="W9" s="1">
        <f t="shared" si="13"/>
        <v>3</v>
      </c>
      <c r="X9" s="1">
        <f t="shared" si="13"/>
        <v>3</v>
      </c>
      <c r="Y9" s="1">
        <f t="shared" si="13"/>
        <v>6</v>
      </c>
      <c r="Z9" s="1">
        <f t="shared" si="13"/>
        <v>6</v>
      </c>
      <c r="AA9" s="1">
        <f t="shared" si="13"/>
        <v>4</v>
      </c>
      <c r="AB9" s="1">
        <f t="shared" ref="AB9:AE9" si="14">COUNTIFS(P$3:P$66, "&gt;18",P$3:P$66, "&lt;=21")</f>
        <v>3</v>
      </c>
      <c r="AC9" s="1">
        <f t="shared" si="14"/>
        <v>3</v>
      </c>
      <c r="AD9" s="1">
        <f t="shared" si="14"/>
        <v>3</v>
      </c>
      <c r="AE9" s="6">
        <f t="shared" si="14"/>
        <v>2</v>
      </c>
    </row>
    <row r="10" spans="2:31" ht="15" customHeight="1" x14ac:dyDescent="0.25">
      <c r="B10" s="80" t="s">
        <v>16</v>
      </c>
      <c r="C10" s="48">
        <f>COUNTIF('Game Data'!$D:$H,Totals!B10)</f>
        <v>22</v>
      </c>
      <c r="D10" s="103">
        <f>COUNTIF('Game Data'!$I:$I,Totals!B10)</f>
        <v>2</v>
      </c>
      <c r="E10" s="47">
        <f>COUNTIF('Game Data'!Q:Q,Totals!B10)</f>
        <v>4</v>
      </c>
      <c r="F10" s="49">
        <f t="shared" si="2"/>
        <v>24</v>
      </c>
      <c r="H10"/>
      <c r="I10"/>
      <c r="J10" s="10">
        <f>IFERROR(INDEX('Final Scores'!C:C,MATCH(ROW()-ROW(J$2),'Final Scores'!B:B,0)),"")</f>
        <v>30</v>
      </c>
      <c r="K10" s="1">
        <f>IFERROR(INDEX('Final Scores'!E:E,MATCH(ROW()-ROW(K$2),'Final Scores'!D:D,0)),"")</f>
        <v>27</v>
      </c>
      <c r="L10" s="1">
        <f>IFERROR(INDEX('Final Scores'!G:G,MATCH(ROW()-ROW(L$2),'Final Scores'!F:F,0)),"")</f>
        <v>30</v>
      </c>
      <c r="M10" s="1">
        <f>IFERROR(INDEX('Final Scores'!I:I,MATCH(ROW()-ROW(M$2),'Final Scores'!H:H,0)),"")</f>
        <v>8</v>
      </c>
      <c r="N10" s="1">
        <f>IFERROR(INDEX('Final Scores'!K:K,MATCH(ROW()-ROW(N$2),'Final Scores'!J:J,0)),"")</f>
        <v>30</v>
      </c>
      <c r="O10" s="1">
        <f>IFERROR(INDEX('Final Scores'!M:M,MATCH(ROW()-ROW(O$2),'Final Scores'!L:L,0)),"")</f>
        <v>21</v>
      </c>
      <c r="P10" s="1">
        <f>IFERROR(INDEX('Final Scores'!O:O,MATCH(ROW()-ROW(P$2),'Final Scores'!N:N,0)),"")</f>
        <v>19</v>
      </c>
      <c r="Q10" s="1">
        <f>IFERROR(INDEX('Final Scores'!Q:Q,MATCH(ROW()-ROW(Q$2),'Final Scores'!P:P,0)),"")</f>
        <v>19</v>
      </c>
      <c r="R10" s="1">
        <f>IFERROR(INDEX('Final Scores'!S:S,MATCH(ROW()-ROW(R$2),'Final Scores'!R:R,0)),"")</f>
        <v>22</v>
      </c>
      <c r="S10" s="6">
        <f>IFERROR(INDEX('Final Scores'!U:U,MATCH(ROW()-ROW(S$2),'Final Scores'!T:T,0)),"")</f>
        <v>14</v>
      </c>
      <c r="U10" s="13" t="s">
        <v>51</v>
      </c>
      <c r="V10" s="10">
        <f t="shared" ref="V10:AA10" si="15">COUNTIFS(J$3:J$66, "&gt;21",J$3:J$66, "&lt;=24")</f>
        <v>2</v>
      </c>
      <c r="W10" s="1">
        <f t="shared" si="15"/>
        <v>4</v>
      </c>
      <c r="X10" s="1">
        <f t="shared" si="15"/>
        <v>2</v>
      </c>
      <c r="Y10" s="1">
        <f t="shared" si="15"/>
        <v>1</v>
      </c>
      <c r="Z10" s="1">
        <f t="shared" si="15"/>
        <v>1</v>
      </c>
      <c r="AA10" s="1">
        <f t="shared" si="15"/>
        <v>3</v>
      </c>
      <c r="AB10" s="1">
        <f t="shared" ref="AB10:AE10" si="16">COUNTIFS(P$3:P$66, "&gt;21",P$3:P$66, "&lt;=24")</f>
        <v>7</v>
      </c>
      <c r="AC10" s="1">
        <f t="shared" si="16"/>
        <v>4</v>
      </c>
      <c r="AD10" s="1">
        <f t="shared" si="16"/>
        <v>8</v>
      </c>
      <c r="AE10" s="6">
        <f t="shared" si="16"/>
        <v>2</v>
      </c>
    </row>
    <row r="11" spans="2:31" ht="15" customHeight="1" x14ac:dyDescent="0.25">
      <c r="B11" s="80" t="s">
        <v>17</v>
      </c>
      <c r="C11" s="48">
        <f>COUNTIF('Game Data'!$D:$H,Totals!B11)</f>
        <v>24</v>
      </c>
      <c r="D11" s="103">
        <f>COUNTIF('Game Data'!$I:$I,Totals!B11)</f>
        <v>3</v>
      </c>
      <c r="E11" s="47">
        <f>COUNTIF('Game Data'!Q:Q,Totals!B11)</f>
        <v>4</v>
      </c>
      <c r="F11" s="49">
        <f t="shared" si="2"/>
        <v>27</v>
      </c>
      <c r="H11"/>
      <c r="I11"/>
      <c r="J11" s="10">
        <f>IFERROR(INDEX('Final Scores'!C:C,MATCH(ROW()-ROW(J$2),'Final Scores'!B:B,0)),"")</f>
        <v>27</v>
      </c>
      <c r="K11" s="1">
        <f>IFERROR(INDEX('Final Scores'!E:E,MATCH(ROW()-ROW(K$2),'Final Scores'!D:D,0)),"")</f>
        <v>37</v>
      </c>
      <c r="L11" s="1">
        <f>IFERROR(INDEX('Final Scores'!G:G,MATCH(ROW()-ROW(L$2),'Final Scores'!F:F,0)),"")</f>
        <v>30</v>
      </c>
      <c r="M11" s="1">
        <f>IFERROR(INDEX('Final Scores'!I:I,MATCH(ROW()-ROW(M$2),'Final Scores'!H:H,0)),"")</f>
        <v>20</v>
      </c>
      <c r="N11" s="1">
        <f>IFERROR(INDEX('Final Scores'!K:K,MATCH(ROW()-ROW(N$2),'Final Scores'!J:J,0)),"")</f>
        <v>19</v>
      </c>
      <c r="O11" s="1">
        <f>IFERROR(INDEX('Final Scores'!M:M,MATCH(ROW()-ROW(O$2),'Final Scores'!L:L,0)),"")</f>
        <v>19</v>
      </c>
      <c r="P11" s="1">
        <f>IFERROR(INDEX('Final Scores'!O:O,MATCH(ROW()-ROW(P$2),'Final Scores'!N:N,0)),"")</f>
        <v>24</v>
      </c>
      <c r="Q11" s="1">
        <f>IFERROR(INDEX('Final Scores'!Q:Q,MATCH(ROW()-ROW(Q$2),'Final Scores'!P:P,0)),"")</f>
        <v>30</v>
      </c>
      <c r="R11" s="1">
        <f>IFERROR(INDEX('Final Scores'!S:S,MATCH(ROW()-ROW(R$2),'Final Scores'!R:R,0)),"")</f>
        <v>17</v>
      </c>
      <c r="S11" s="6">
        <f>IFERROR(INDEX('Final Scores'!U:U,MATCH(ROW()-ROW(S$2),'Final Scores'!T:T,0)),"")</f>
        <v>15</v>
      </c>
      <c r="U11" s="13" t="s">
        <v>52</v>
      </c>
      <c r="V11" s="10">
        <f t="shared" ref="V11:AA11" si="17">COUNTIFS(J$3:J$66, "&gt;24",J$3:J$66, "&lt;=27")</f>
        <v>5</v>
      </c>
      <c r="W11" s="1">
        <f t="shared" si="17"/>
        <v>2</v>
      </c>
      <c r="X11" s="1">
        <f t="shared" si="17"/>
        <v>0</v>
      </c>
      <c r="Y11" s="1">
        <f t="shared" si="17"/>
        <v>1</v>
      </c>
      <c r="Z11" s="1">
        <f t="shared" si="17"/>
        <v>1</v>
      </c>
      <c r="AA11" s="1">
        <f t="shared" si="17"/>
        <v>1</v>
      </c>
      <c r="AB11" s="1">
        <f t="shared" ref="AB11:AE11" si="18">COUNTIFS(P$3:P$66, "&gt;24",P$3:P$66, "&lt;=27")</f>
        <v>2</v>
      </c>
      <c r="AC11" s="1">
        <f t="shared" si="18"/>
        <v>4</v>
      </c>
      <c r="AD11" s="1">
        <f t="shared" si="18"/>
        <v>1</v>
      </c>
      <c r="AE11" s="6">
        <f t="shared" si="18"/>
        <v>1</v>
      </c>
    </row>
    <row r="12" spans="2:31" ht="15" customHeight="1" x14ac:dyDescent="0.25">
      <c r="B12" s="80" t="s">
        <v>15</v>
      </c>
      <c r="C12" s="48">
        <f>COUNTIF('Game Data'!$D:$H,Totals!B12)</f>
        <v>21</v>
      </c>
      <c r="D12" s="103">
        <f>COUNTIF('Game Data'!$I:$I,Totals!B12)</f>
        <v>1</v>
      </c>
      <c r="E12" s="47">
        <f>COUNTIF('Game Data'!Q:Q,Totals!B12)</f>
        <v>2</v>
      </c>
      <c r="F12" s="49">
        <f t="shared" si="2"/>
        <v>22</v>
      </c>
      <c r="H12"/>
      <c r="I12"/>
      <c r="J12" s="10" t="str">
        <f>IFERROR(INDEX('Final Scores'!C:C,MATCH(ROW()-ROW(J$2),'Final Scores'!B:B,0)),"")</f>
        <v>D</v>
      </c>
      <c r="K12" s="1">
        <f>IFERROR(INDEX('Final Scores'!E:E,MATCH(ROW()-ROW(K$2),'Final Scores'!D:D,0)),"")</f>
        <v>30</v>
      </c>
      <c r="L12" s="1">
        <f>IFERROR(INDEX('Final Scores'!G:G,MATCH(ROW()-ROW(L$2),'Final Scores'!F:F,0)),"")</f>
        <v>18</v>
      </c>
      <c r="M12" s="1">
        <f>IFERROR(INDEX('Final Scores'!I:I,MATCH(ROW()-ROW(M$2),'Final Scores'!H:H,0)),"")</f>
        <v>22</v>
      </c>
      <c r="N12" s="1">
        <f>IFERROR(INDEX('Final Scores'!K:K,MATCH(ROW()-ROW(N$2),'Final Scores'!J:J,0)),"")</f>
        <v>8</v>
      </c>
      <c r="O12" s="1">
        <f>IFERROR(INDEX('Final Scores'!M:M,MATCH(ROW()-ROW(O$2),'Final Scores'!L:L,0)),"")</f>
        <v>17</v>
      </c>
      <c r="P12" s="1">
        <f>IFERROR(INDEX('Final Scores'!O:O,MATCH(ROW()-ROW(P$2),'Final Scores'!N:N,0)),"")</f>
        <v>30</v>
      </c>
      <c r="Q12" s="1">
        <f>IFERROR(INDEX('Final Scores'!Q:Q,MATCH(ROW()-ROW(Q$2),'Final Scores'!P:P,0)),"")</f>
        <v>24</v>
      </c>
      <c r="R12" s="1">
        <f>IFERROR(INDEX('Final Scores'!S:S,MATCH(ROW()-ROW(R$2),'Final Scores'!R:R,0)),"")</f>
        <v>14</v>
      </c>
      <c r="S12" s="6">
        <f>IFERROR(INDEX('Final Scores'!U:U,MATCH(ROW()-ROW(S$2),'Final Scores'!T:T,0)),"")</f>
        <v>13</v>
      </c>
      <c r="U12" s="13" t="s">
        <v>53</v>
      </c>
      <c r="V12" s="10">
        <f t="shared" ref="V12:AA12" si="19">COUNTIFS(J$3:J$66, "&gt;27",J$3:J$66, "&lt;=30")</f>
        <v>3</v>
      </c>
      <c r="W12" s="1">
        <f t="shared" si="19"/>
        <v>13</v>
      </c>
      <c r="X12" s="1">
        <f t="shared" si="19"/>
        <v>9</v>
      </c>
      <c r="Y12" s="1">
        <f t="shared" si="19"/>
        <v>5</v>
      </c>
      <c r="Z12" s="1">
        <f t="shared" si="19"/>
        <v>5</v>
      </c>
      <c r="AA12" s="1">
        <f t="shared" si="19"/>
        <v>2</v>
      </c>
      <c r="AB12" s="1">
        <f t="shared" ref="AB12:AE12" si="20">COUNTIFS(P$3:P$66, "&gt;27",P$3:P$66, "&lt;=30")</f>
        <v>5</v>
      </c>
      <c r="AC12" s="1">
        <f t="shared" si="20"/>
        <v>6</v>
      </c>
      <c r="AD12" s="1">
        <f t="shared" si="20"/>
        <v>3</v>
      </c>
      <c r="AE12" s="6">
        <f t="shared" si="20"/>
        <v>7</v>
      </c>
    </row>
    <row r="13" spans="2:31" ht="15" customHeight="1" thickBot="1" x14ac:dyDescent="0.3">
      <c r="B13" s="81" t="s">
        <v>12</v>
      </c>
      <c r="C13" s="50">
        <f>COUNTIF('Game Data'!$D:$H,Totals!B13)</f>
        <v>21</v>
      </c>
      <c r="D13" s="98">
        <f>COUNTIF('Game Data'!$I:$I,Totals!B13)</f>
        <v>6</v>
      </c>
      <c r="E13" s="52">
        <f>COUNTIF('Game Data'!Q:Q,Totals!B13)</f>
        <v>7</v>
      </c>
      <c r="F13" s="51">
        <f t="shared" si="2"/>
        <v>27</v>
      </c>
      <c r="H13"/>
      <c r="I13"/>
      <c r="J13" s="10">
        <f>IFERROR(INDEX('Final Scores'!C:C,MATCH(ROW()-ROW(J$2),'Final Scores'!B:B,0)),"")</f>
        <v>1</v>
      </c>
      <c r="K13" s="1">
        <f>IFERROR(INDEX('Final Scores'!E:E,MATCH(ROW()-ROW(K$2),'Final Scores'!D:D,0)),"")</f>
        <v>11</v>
      </c>
      <c r="L13" s="1">
        <f>IFERROR(INDEX('Final Scores'!G:G,MATCH(ROW()-ROW(L$2),'Final Scores'!F:F,0)),"")</f>
        <v>22</v>
      </c>
      <c r="M13" s="1">
        <f>IFERROR(INDEX('Final Scores'!I:I,MATCH(ROW()-ROW(M$2),'Final Scores'!H:H,0)),"")</f>
        <v>19</v>
      </c>
      <c r="N13" s="1">
        <f>IFERROR(INDEX('Final Scores'!K:K,MATCH(ROW()-ROW(N$2),'Final Scores'!J:J,0)),"")</f>
        <v>25</v>
      </c>
      <c r="O13" s="1">
        <f>IFERROR(INDEX('Final Scores'!M:M,MATCH(ROW()-ROW(O$2),'Final Scores'!L:L,0)),"")</f>
        <v>26</v>
      </c>
      <c r="P13" s="1">
        <f>IFERROR(INDEX('Final Scores'!O:O,MATCH(ROW()-ROW(P$2),'Final Scores'!N:N,0)),"")</f>
        <v>7</v>
      </c>
      <c r="Q13" s="1">
        <f>IFERROR(INDEX('Final Scores'!Q:Q,MATCH(ROW()-ROW(Q$2),'Final Scores'!P:P,0)),"")</f>
        <v>26</v>
      </c>
      <c r="R13" s="1">
        <f>IFERROR(INDEX('Final Scores'!S:S,MATCH(ROW()-ROW(R$2),'Final Scores'!R:R,0)),"")</f>
        <v>23</v>
      </c>
      <c r="S13" s="6">
        <f>IFERROR(INDEX('Final Scores'!U:U,MATCH(ROW()-ROW(S$2),'Final Scores'!T:T,0)),"")</f>
        <v>30</v>
      </c>
      <c r="U13" s="14" t="s">
        <v>43</v>
      </c>
      <c r="V13" s="11">
        <f>COUNTIFS(J$3:J$66, "=-D")</f>
        <v>0</v>
      </c>
      <c r="W13" s="17">
        <f t="shared" ref="W13:AE13" si="21">COUNTIFS(K$3:K$66, "=D")</f>
        <v>0</v>
      </c>
      <c r="X13" s="17">
        <f t="shared" si="21"/>
        <v>1</v>
      </c>
      <c r="Y13" s="17">
        <f t="shared" si="21"/>
        <v>0</v>
      </c>
      <c r="Z13" s="17">
        <f t="shared" si="21"/>
        <v>0</v>
      </c>
      <c r="AA13" s="17">
        <f t="shared" si="21"/>
        <v>0</v>
      </c>
      <c r="AB13" s="17">
        <f t="shared" si="21"/>
        <v>0</v>
      </c>
      <c r="AC13" s="17">
        <f t="shared" si="21"/>
        <v>1</v>
      </c>
      <c r="AD13" s="17">
        <f t="shared" si="21"/>
        <v>2</v>
      </c>
      <c r="AE13" s="7">
        <f t="shared" si="21"/>
        <v>0</v>
      </c>
    </row>
    <row r="14" spans="2:31" ht="15" customHeight="1" thickBot="1" x14ac:dyDescent="0.3">
      <c r="B14" s="1"/>
      <c r="C14" s="1"/>
      <c r="D14" s="1"/>
      <c r="E14" s="1"/>
      <c r="F14" s="1"/>
      <c r="H14"/>
      <c r="I14"/>
      <c r="J14" s="10">
        <f>IFERROR(INDEX('Final Scores'!C:C,MATCH(ROW()-ROW(J$2),'Final Scores'!B:B,0)),"")</f>
        <v>12</v>
      </c>
      <c r="K14" s="1">
        <f>IFERROR(INDEX('Final Scores'!E:E,MATCH(ROW()-ROW(K$2),'Final Scores'!D:D,0)),"")</f>
        <v>30</v>
      </c>
      <c r="L14" s="1">
        <f>IFERROR(INDEX('Final Scores'!G:G,MATCH(ROW()-ROW(L$2),'Final Scores'!F:F,0)),"")</f>
        <v>30</v>
      </c>
      <c r="M14" s="1">
        <f>IFERROR(INDEX('Final Scores'!I:I,MATCH(ROW()-ROW(M$2),'Final Scores'!H:H,0)),"")</f>
        <v>10</v>
      </c>
      <c r="N14" s="1">
        <f>IFERROR(INDEX('Final Scores'!K:K,MATCH(ROW()-ROW(N$2),'Final Scores'!J:J,0)),"")</f>
        <v>30</v>
      </c>
      <c r="O14" s="1">
        <f>IFERROR(INDEX('Final Scores'!M:M,MATCH(ROW()-ROW(O$2),'Final Scores'!L:L,0)),"")</f>
        <v>15</v>
      </c>
      <c r="P14" s="1">
        <f>IFERROR(INDEX('Final Scores'!O:O,MATCH(ROW()-ROW(P$2),'Final Scores'!N:N,0)),"")</f>
        <v>13</v>
      </c>
      <c r="Q14" s="1">
        <f>IFERROR(INDEX('Final Scores'!Q:Q,MATCH(ROW()-ROW(Q$2),'Final Scores'!P:P,0)),"")</f>
        <v>7</v>
      </c>
      <c r="R14" s="1">
        <f>IFERROR(INDEX('Final Scores'!S:S,MATCH(ROW()-ROW(R$2),'Final Scores'!R:R,0)),"")</f>
        <v>23</v>
      </c>
      <c r="S14" s="6">
        <f>IFERROR(INDEX('Final Scores'!U:U,MATCH(ROW()-ROW(S$2),'Final Scores'!T:T,0)),"")</f>
        <v>30</v>
      </c>
    </row>
    <row r="15" spans="2:31" ht="15" customHeight="1" thickBot="1" x14ac:dyDescent="0.3">
      <c r="B15" s="9" t="s">
        <v>1</v>
      </c>
      <c r="C15" s="16" t="s">
        <v>38</v>
      </c>
      <c r="D15" s="16" t="s">
        <v>39</v>
      </c>
      <c r="E15" s="8" t="s">
        <v>31</v>
      </c>
      <c r="F15" s="9" t="s">
        <v>78</v>
      </c>
      <c r="H15"/>
      <c r="I15"/>
      <c r="J15" s="10">
        <f>IFERROR(INDEX('Final Scores'!C:C,MATCH(ROW()-ROW(J$2),'Final Scores'!B:B,0)),"")</f>
        <v>18</v>
      </c>
      <c r="K15" s="1">
        <f>IFERROR(INDEX('Final Scores'!E:E,MATCH(ROW()-ROW(K$2),'Final Scores'!D:D,0)),"")</f>
        <v>21</v>
      </c>
      <c r="L15" s="1">
        <f>IFERROR(INDEX('Final Scores'!G:G,MATCH(ROW()-ROW(L$2),'Final Scores'!F:F,0)),"")</f>
        <v>22</v>
      </c>
      <c r="M15" s="1">
        <f>IFERROR(INDEX('Final Scores'!I:I,MATCH(ROW()-ROW(M$2),'Final Scores'!H:H,0)),"")</f>
        <v>27</v>
      </c>
      <c r="N15" s="1">
        <f>IFERROR(INDEX('Final Scores'!K:K,MATCH(ROW()-ROW(N$2),'Final Scores'!J:J,0)),"")</f>
        <v>20</v>
      </c>
      <c r="O15" s="1">
        <f>IFERROR(INDEX('Final Scores'!M:M,MATCH(ROW()-ROW(O$2),'Final Scores'!L:L,0)),"")</f>
        <v>22</v>
      </c>
      <c r="P15" s="1">
        <f>IFERROR(INDEX('Final Scores'!O:O,MATCH(ROW()-ROW(P$2),'Final Scores'!N:N,0)),"")</f>
        <v>23</v>
      </c>
      <c r="Q15" s="1">
        <f>IFERROR(INDEX('Final Scores'!Q:Q,MATCH(ROW()-ROW(Q$2),'Final Scores'!P:P,0)),"")</f>
        <v>21</v>
      </c>
      <c r="R15" s="1">
        <f>IFERROR(INDEX('Final Scores'!S:S,MATCH(ROW()-ROW(R$2),'Final Scores'!R:R,0)),"")</f>
        <v>16</v>
      </c>
      <c r="S15" s="6">
        <f>IFERROR(INDEX('Final Scores'!U:U,MATCH(ROW()-ROW(S$2),'Final Scores'!T:T,0)),"")</f>
        <v>15</v>
      </c>
      <c r="U15" s="9" t="s">
        <v>54</v>
      </c>
      <c r="V15" s="28" t="s">
        <v>13</v>
      </c>
      <c r="W15" s="29" t="s">
        <v>18</v>
      </c>
      <c r="X15" s="29" t="s">
        <v>20</v>
      </c>
      <c r="Y15" s="29" t="s">
        <v>21</v>
      </c>
      <c r="Z15" s="29" t="s">
        <v>14</v>
      </c>
      <c r="AA15" s="29" t="s">
        <v>19</v>
      </c>
      <c r="AB15" s="29" t="s">
        <v>16</v>
      </c>
      <c r="AC15" s="29" t="s">
        <v>17</v>
      </c>
      <c r="AD15" s="29" t="s">
        <v>15</v>
      </c>
      <c r="AE15" s="30" t="s">
        <v>12</v>
      </c>
    </row>
    <row r="16" spans="2:31" ht="15" customHeight="1" x14ac:dyDescent="0.25">
      <c r="B16" s="80" t="s">
        <v>13</v>
      </c>
      <c r="C16" s="21">
        <f>IFERROR(C3/F3,0)</f>
        <v>0.75</v>
      </c>
      <c r="D16" s="24">
        <f>1-C16</f>
        <v>0.25</v>
      </c>
      <c r="E16" s="104">
        <f>IFERROR(E3/C3,0)</f>
        <v>0.16666666666666666</v>
      </c>
      <c r="F16" s="13">
        <f t="shared" ref="F16:F25" si="22">RANK(E16,E$16:E$25)</f>
        <v>6</v>
      </c>
      <c r="H16"/>
      <c r="I16"/>
      <c r="J16" s="10">
        <f>IFERROR(INDEX('Final Scores'!C:C,MATCH(ROW()-ROW(J$2),'Final Scores'!B:B,0)),"")</f>
        <v>17</v>
      </c>
      <c r="K16" s="1">
        <f>IFERROR(INDEX('Final Scores'!E:E,MATCH(ROW()-ROW(K$2),'Final Scores'!D:D,0)),"")</f>
        <v>30</v>
      </c>
      <c r="L16" s="1" t="str">
        <f>IFERROR(INDEX('Final Scores'!G:G,MATCH(ROW()-ROW(L$2),'Final Scores'!F:F,0)),"")</f>
        <v>D</v>
      </c>
      <c r="M16" s="1">
        <f>IFERROR(INDEX('Final Scores'!I:I,MATCH(ROW()-ROW(M$2),'Final Scores'!H:H,0)),"")</f>
        <v>30</v>
      </c>
      <c r="N16" s="1">
        <f>IFERROR(INDEX('Final Scores'!K:K,MATCH(ROW()-ROW(N$2),'Final Scores'!J:J,0)),"")</f>
        <v>23</v>
      </c>
      <c r="O16" s="1">
        <f>IFERROR(INDEX('Final Scores'!M:M,MATCH(ROW()-ROW(O$2),'Final Scores'!L:L,0)),"")</f>
        <v>18</v>
      </c>
      <c r="P16" s="1">
        <f>IFERROR(INDEX('Final Scores'!O:O,MATCH(ROW()-ROW(P$2),'Final Scores'!N:N,0)),"")</f>
        <v>22</v>
      </c>
      <c r="Q16" s="1">
        <f>IFERROR(INDEX('Final Scores'!Q:Q,MATCH(ROW()-ROW(Q$2),'Final Scores'!P:P,0)),"")</f>
        <v>19</v>
      </c>
      <c r="R16" s="1">
        <f>IFERROR(INDEX('Final Scores'!S:S,MATCH(ROW()-ROW(R$2),'Final Scores'!R:R,0)),"")</f>
        <v>29</v>
      </c>
      <c r="S16" s="6">
        <f>IFERROR(INDEX('Final Scores'!U:U,MATCH(ROW()-ROW(S$2),'Final Scores'!T:T,0)),"")</f>
        <v>30</v>
      </c>
      <c r="U16" s="80" t="s">
        <v>13</v>
      </c>
      <c r="V16" s="5" t="str">
        <f>'Final Scores'!Y3</f>
        <v>-</v>
      </c>
      <c r="W16" s="16">
        <f>'Final Scores'!Z3</f>
        <v>8</v>
      </c>
      <c r="X16" s="16">
        <f>'Final Scores'!AA3</f>
        <v>6</v>
      </c>
      <c r="Y16" s="16">
        <f>'Final Scores'!AB3</f>
        <v>3</v>
      </c>
      <c r="Z16" s="16">
        <f>'Final Scores'!AC3</f>
        <v>4</v>
      </c>
      <c r="AA16" s="16">
        <f>'Final Scores'!AD3</f>
        <v>4</v>
      </c>
      <c r="AB16" s="16">
        <f>'Final Scores'!AE3</f>
        <v>7</v>
      </c>
      <c r="AC16" s="16">
        <f>'Final Scores'!AF3</f>
        <v>4</v>
      </c>
      <c r="AD16" s="16">
        <f>'Final Scores'!AG3</f>
        <v>6</v>
      </c>
      <c r="AE16" s="2">
        <f>'Final Scores'!AH3</f>
        <v>3</v>
      </c>
    </row>
    <row r="17" spans="2:31" ht="15" customHeight="1" x14ac:dyDescent="0.25">
      <c r="B17" s="80" t="s">
        <v>76</v>
      </c>
      <c r="C17" s="22">
        <f t="shared" ref="C17:C21" si="23">IFERROR(C4/F4,0)</f>
        <v>0.9642857142857143</v>
      </c>
      <c r="D17" s="19">
        <f t="shared" ref="D17:D25" si="24">1-C17</f>
        <v>3.5714285714285698E-2</v>
      </c>
      <c r="E17" s="105">
        <f t="shared" ref="E17:E21" si="25">IFERROR(E4/C4,0)</f>
        <v>0.48148148148148145</v>
      </c>
      <c r="F17" s="13">
        <f t="shared" si="22"/>
        <v>1</v>
      </c>
      <c r="H17"/>
      <c r="I17"/>
      <c r="J17" s="10">
        <f>IFERROR(INDEX('Final Scores'!C:C,MATCH(ROW()-ROW(J$2),'Final Scores'!B:B,0)),"")</f>
        <v>18</v>
      </c>
      <c r="K17" s="1">
        <f>IFERROR(INDEX('Final Scores'!E:E,MATCH(ROW()-ROW(K$2),'Final Scores'!D:D,0)),"")</f>
        <v>24</v>
      </c>
      <c r="L17" s="1">
        <f>IFERROR(INDEX('Final Scores'!G:G,MATCH(ROW()-ROW(L$2),'Final Scores'!F:F,0)),"")</f>
        <v>7</v>
      </c>
      <c r="M17" s="1">
        <f>IFERROR(INDEX('Final Scores'!I:I,MATCH(ROW()-ROW(M$2),'Final Scores'!H:H,0)),"")</f>
        <v>20</v>
      </c>
      <c r="N17" s="1">
        <f>IFERROR(INDEX('Final Scores'!K:K,MATCH(ROW()-ROW(N$2),'Final Scores'!J:J,0)),"")</f>
        <v>30</v>
      </c>
      <c r="O17" s="1">
        <f>IFERROR(INDEX('Final Scores'!M:M,MATCH(ROW()-ROW(O$2),'Final Scores'!L:L,0)),"")</f>
        <v>21</v>
      </c>
      <c r="P17" s="1">
        <f>IFERROR(INDEX('Final Scores'!O:O,MATCH(ROW()-ROW(P$2),'Final Scores'!N:N,0)),"")</f>
        <v>23</v>
      </c>
      <c r="Q17" s="1">
        <f>IFERROR(INDEX('Final Scores'!Q:Q,MATCH(ROW()-ROW(Q$2),'Final Scores'!P:P,0)),"")</f>
        <v>17</v>
      </c>
      <c r="R17" s="1">
        <f>IFERROR(INDEX('Final Scores'!S:S,MATCH(ROW()-ROW(R$2),'Final Scores'!R:R,0)),"")</f>
        <v>22</v>
      </c>
      <c r="S17" s="6">
        <f>IFERROR(INDEX('Final Scores'!U:U,MATCH(ROW()-ROW(S$2),'Final Scores'!T:T,0)),"")</f>
        <v>22</v>
      </c>
      <c r="U17" s="80" t="s">
        <v>18</v>
      </c>
      <c r="V17" s="10">
        <f>'Final Scores'!Y4</f>
        <v>8</v>
      </c>
      <c r="W17" s="1" t="str">
        <f>'Final Scores'!Z4</f>
        <v>-</v>
      </c>
      <c r="X17" s="1">
        <f>'Final Scores'!AA4</f>
        <v>8</v>
      </c>
      <c r="Y17" s="1">
        <f>'Final Scores'!AB4</f>
        <v>5</v>
      </c>
      <c r="Z17" s="1">
        <f>'Final Scores'!AC4</f>
        <v>5</v>
      </c>
      <c r="AA17" s="1">
        <f>'Final Scores'!AD4</f>
        <v>7</v>
      </c>
      <c r="AB17" s="1">
        <f>'Final Scores'!AE4</f>
        <v>6</v>
      </c>
      <c r="AC17" s="1">
        <f>'Final Scores'!AF4</f>
        <v>8</v>
      </c>
      <c r="AD17" s="1">
        <f>'Final Scores'!AG4</f>
        <v>8</v>
      </c>
      <c r="AE17" s="6">
        <f>'Final Scores'!AH4</f>
        <v>5</v>
      </c>
    </row>
    <row r="18" spans="2:31" ht="15" customHeight="1" x14ac:dyDescent="0.25">
      <c r="B18" s="80" t="s">
        <v>20</v>
      </c>
      <c r="C18" s="22">
        <f t="shared" si="23"/>
        <v>0.92</v>
      </c>
      <c r="D18" s="19">
        <f t="shared" si="24"/>
        <v>7.999999999999996E-2</v>
      </c>
      <c r="E18" s="105">
        <f>IFERROR(E5/C5,0)</f>
        <v>0.2608695652173913</v>
      </c>
      <c r="F18" s="13">
        <f t="shared" si="22"/>
        <v>4</v>
      </c>
      <c r="H18"/>
      <c r="I18"/>
      <c r="J18" s="10">
        <f>IFERROR(INDEX('Final Scores'!C:C,MATCH(ROW()-ROW(J$2),'Final Scores'!B:B,0)),"")</f>
        <v>25</v>
      </c>
      <c r="K18" s="1">
        <f>IFERROR(INDEX('Final Scores'!E:E,MATCH(ROW()-ROW(K$2),'Final Scores'!D:D,0)),"")</f>
        <v>30</v>
      </c>
      <c r="L18" s="1">
        <f>IFERROR(INDEX('Final Scores'!G:G,MATCH(ROW()-ROW(L$2),'Final Scores'!F:F,0)),"")</f>
        <v>13</v>
      </c>
      <c r="M18" s="1">
        <f>IFERROR(INDEX('Final Scores'!I:I,MATCH(ROW()-ROW(M$2),'Final Scores'!H:H,0)),"")</f>
        <v>30</v>
      </c>
      <c r="N18" s="1">
        <f>IFERROR(INDEX('Final Scores'!K:K,MATCH(ROW()-ROW(N$2),'Final Scores'!J:J,0)),"")</f>
        <v>21</v>
      </c>
      <c r="O18" s="1">
        <f>IFERROR(INDEX('Final Scores'!M:M,MATCH(ROW()-ROW(O$2),'Final Scores'!L:L,0)),"")</f>
        <v>30</v>
      </c>
      <c r="P18" s="1">
        <f>IFERROR(INDEX('Final Scores'!O:O,MATCH(ROW()-ROW(P$2),'Final Scores'!N:N,0)),"")</f>
        <v>29</v>
      </c>
      <c r="Q18" s="1">
        <f>IFERROR(INDEX('Final Scores'!Q:Q,MATCH(ROW()-ROW(Q$2),'Final Scores'!P:P,0)),"")</f>
        <v>29</v>
      </c>
      <c r="R18" s="1">
        <f>IFERROR(INDEX('Final Scores'!S:S,MATCH(ROW()-ROW(R$2),'Final Scores'!R:R,0)),"")</f>
        <v>26</v>
      </c>
      <c r="S18" s="6">
        <f>IFERROR(INDEX('Final Scores'!U:U,MATCH(ROW()-ROW(S$2),'Final Scores'!T:T,0)),"")</f>
        <v>13</v>
      </c>
      <c r="U18" s="80" t="s">
        <v>20</v>
      </c>
      <c r="V18" s="10">
        <f>'Final Scores'!Y5</f>
        <v>6</v>
      </c>
      <c r="W18" s="1">
        <f>'Final Scores'!Z5</f>
        <v>8</v>
      </c>
      <c r="X18" s="1" t="str">
        <f>'Final Scores'!AA5</f>
        <v>-</v>
      </c>
      <c r="Y18" s="1">
        <f>'Final Scores'!AB5</f>
        <v>6</v>
      </c>
      <c r="Z18" s="1">
        <f>'Final Scores'!AC5</f>
        <v>3</v>
      </c>
      <c r="AA18" s="1">
        <f>'Final Scores'!AD5</f>
        <v>3</v>
      </c>
      <c r="AB18" s="1">
        <f>'Final Scores'!AE5</f>
        <v>8</v>
      </c>
      <c r="AC18" s="1">
        <f>'Final Scores'!AF5</f>
        <v>5</v>
      </c>
      <c r="AD18" s="1">
        <f>'Final Scores'!AG5</f>
        <v>4</v>
      </c>
      <c r="AE18" s="6">
        <f>'Final Scores'!AH5</f>
        <v>7</v>
      </c>
    </row>
    <row r="19" spans="2:31" ht="15" customHeight="1" x14ac:dyDescent="0.25">
      <c r="B19" s="80" t="s">
        <v>21</v>
      </c>
      <c r="C19" s="22">
        <f t="shared" si="23"/>
        <v>0.61290322580645162</v>
      </c>
      <c r="D19" s="19">
        <f t="shared" si="24"/>
        <v>0.38709677419354838</v>
      </c>
      <c r="E19" s="105">
        <f t="shared" si="25"/>
        <v>0.15789473684210525</v>
      </c>
      <c r="F19" s="13">
        <f t="shared" si="22"/>
        <v>8</v>
      </c>
      <c r="H19"/>
      <c r="I19"/>
      <c r="J19" s="10">
        <f>IFERROR(INDEX('Final Scores'!C:C,MATCH(ROW()-ROW(J$2),'Final Scores'!B:B,0)),"")</f>
        <v>27</v>
      </c>
      <c r="K19" s="1">
        <f>IFERROR(INDEX('Final Scores'!E:E,MATCH(ROW()-ROW(K$2),'Final Scores'!D:D,0)),"")</f>
        <v>30</v>
      </c>
      <c r="L19" s="1">
        <f>IFERROR(INDEX('Final Scores'!G:G,MATCH(ROW()-ROW(L$2),'Final Scores'!F:F,0)),"")</f>
        <v>30</v>
      </c>
      <c r="M19" s="1">
        <f>IFERROR(INDEX('Final Scores'!I:I,MATCH(ROW()-ROW(M$2),'Final Scores'!H:H,0)),"")</f>
        <v>14</v>
      </c>
      <c r="N19" s="1" t="str">
        <f>IFERROR(INDEX('Final Scores'!K:K,MATCH(ROW()-ROW(N$2),'Final Scores'!J:J,0)),"")</f>
        <v/>
      </c>
      <c r="O19" s="1">
        <f>IFERROR(INDEX('Final Scores'!M:M,MATCH(ROW()-ROW(O$2),'Final Scores'!L:L,0)),"")</f>
        <v>24</v>
      </c>
      <c r="P19" s="1">
        <f>IFERROR(INDEX('Final Scores'!O:O,MATCH(ROW()-ROW(P$2),'Final Scores'!N:N,0)),"")</f>
        <v>30</v>
      </c>
      <c r="Q19" s="1">
        <f>IFERROR(INDEX('Final Scores'!Q:Q,MATCH(ROW()-ROW(Q$2),'Final Scores'!P:P,0)),"")</f>
        <v>25</v>
      </c>
      <c r="R19" s="1" t="str">
        <f>IFERROR(INDEX('Final Scores'!S:S,MATCH(ROW()-ROW(R$2),'Final Scores'!R:R,0)),"")</f>
        <v>D</v>
      </c>
      <c r="S19" s="6">
        <f>IFERROR(INDEX('Final Scores'!U:U,MATCH(ROW()-ROW(S$2),'Final Scores'!T:T,0)),"")</f>
        <v>30</v>
      </c>
      <c r="U19" s="80" t="s">
        <v>21</v>
      </c>
      <c r="V19" s="10">
        <f>'Final Scores'!Y6</f>
        <v>3</v>
      </c>
      <c r="W19" s="1">
        <f>'Final Scores'!Z6</f>
        <v>5</v>
      </c>
      <c r="X19" s="1">
        <f>'Final Scores'!AA6</f>
        <v>6</v>
      </c>
      <c r="Y19" s="1" t="str">
        <f>'Final Scores'!AB6</f>
        <v>-</v>
      </c>
      <c r="Z19" s="1">
        <f>'Final Scores'!AC6</f>
        <v>2</v>
      </c>
      <c r="AA19" s="1">
        <f>'Final Scores'!AD6</f>
        <v>2</v>
      </c>
      <c r="AB19" s="1">
        <f>'Final Scores'!AE6</f>
        <v>7</v>
      </c>
      <c r="AC19" s="1">
        <f>'Final Scores'!AF6</f>
        <v>5</v>
      </c>
      <c r="AD19" s="1">
        <f>'Final Scores'!AG6</f>
        <v>3</v>
      </c>
      <c r="AE19" s="6">
        <f>'Final Scores'!AH6</f>
        <v>6</v>
      </c>
    </row>
    <row r="20" spans="2:31" ht="15" customHeight="1" x14ac:dyDescent="0.25">
      <c r="B20" s="80" t="s">
        <v>14</v>
      </c>
      <c r="C20" s="22">
        <f t="shared" si="23"/>
        <v>0.61538461538461542</v>
      </c>
      <c r="D20" s="19">
        <f t="shared" si="24"/>
        <v>0.38461538461538458</v>
      </c>
      <c r="E20" s="105">
        <f t="shared" si="25"/>
        <v>0.3125</v>
      </c>
      <c r="F20" s="13">
        <f t="shared" si="22"/>
        <v>3</v>
      </c>
      <c r="H20"/>
      <c r="I20"/>
      <c r="J20" s="10">
        <f>IFERROR(INDEX('Final Scores'!C:C,MATCH(ROW()-ROW(J$2),'Final Scores'!B:B,0)),"")</f>
        <v>26</v>
      </c>
      <c r="K20" s="1">
        <f>IFERROR(INDEX('Final Scores'!E:E,MATCH(ROW()-ROW(K$2),'Final Scores'!D:D,0)),"")</f>
        <v>30</v>
      </c>
      <c r="L20" s="1">
        <f>IFERROR(INDEX('Final Scores'!G:G,MATCH(ROW()-ROW(L$2),'Final Scores'!F:F,0)),"")</f>
        <v>21</v>
      </c>
      <c r="M20" s="1">
        <f>IFERROR(INDEX('Final Scores'!I:I,MATCH(ROW()-ROW(M$2),'Final Scores'!H:H,0)),"")</f>
        <v>28</v>
      </c>
      <c r="N20" s="1" t="str">
        <f>IFERROR(INDEX('Final Scores'!K:K,MATCH(ROW()-ROW(N$2),'Final Scores'!J:J,0)),"")</f>
        <v/>
      </c>
      <c r="O20" s="1" t="str">
        <f>IFERROR(INDEX('Final Scores'!M:M,MATCH(ROW()-ROW(O$2),'Final Scores'!L:L,0)),"")</f>
        <v/>
      </c>
      <c r="P20" s="1">
        <f>IFERROR(INDEX('Final Scores'!O:O,MATCH(ROW()-ROW(P$2),'Final Scores'!N:N,0)),"")</f>
        <v>22</v>
      </c>
      <c r="Q20" s="1">
        <f>IFERROR(INDEX('Final Scores'!Q:Q,MATCH(ROW()-ROW(Q$2),'Final Scores'!P:P,0)),"")</f>
        <v>23</v>
      </c>
      <c r="R20" s="1">
        <f>IFERROR(INDEX('Final Scores'!S:S,MATCH(ROW()-ROW(R$2),'Final Scores'!R:R,0)),"")</f>
        <v>30</v>
      </c>
      <c r="S20" s="6">
        <f>IFERROR(INDEX('Final Scores'!U:U,MATCH(ROW()-ROW(S$2),'Final Scores'!T:T,0)),"")</f>
        <v>21</v>
      </c>
      <c r="U20" s="80" t="s">
        <v>14</v>
      </c>
      <c r="V20" s="10">
        <f>'Final Scores'!Y7</f>
        <v>4</v>
      </c>
      <c r="W20" s="1">
        <f>'Final Scores'!Z7</f>
        <v>5</v>
      </c>
      <c r="X20" s="1">
        <f>'Final Scores'!AA7</f>
        <v>3</v>
      </c>
      <c r="Y20" s="1">
        <f>'Final Scores'!AB7</f>
        <v>2</v>
      </c>
      <c r="Z20" s="1" t="str">
        <f>'Final Scores'!AC7</f>
        <v>-</v>
      </c>
      <c r="AA20" s="1">
        <f>'Final Scores'!AD7</f>
        <v>7</v>
      </c>
      <c r="AB20" s="1">
        <f>'Final Scores'!AE7</f>
        <v>3</v>
      </c>
      <c r="AC20" s="1">
        <f>'Final Scores'!AF7</f>
        <v>4</v>
      </c>
      <c r="AD20" s="1">
        <f>'Final Scores'!AG7</f>
        <v>3</v>
      </c>
      <c r="AE20" s="6">
        <f>'Final Scores'!AH7</f>
        <v>3</v>
      </c>
    </row>
    <row r="21" spans="2:31" ht="15" customHeight="1" x14ac:dyDescent="0.25">
      <c r="B21" s="80" t="s">
        <v>19</v>
      </c>
      <c r="C21" s="22">
        <f t="shared" si="23"/>
        <v>0.77272727272727271</v>
      </c>
      <c r="D21" s="19">
        <f t="shared" si="24"/>
        <v>0.22727272727272729</v>
      </c>
      <c r="E21" s="105">
        <f t="shared" si="25"/>
        <v>0.11764705882352941</v>
      </c>
      <c r="F21" s="13">
        <f t="shared" si="22"/>
        <v>9</v>
      </c>
      <c r="H21"/>
      <c r="I21"/>
      <c r="J21" s="10" t="str">
        <f>IFERROR(INDEX('Final Scores'!C:C,MATCH(ROW()-ROW(J$2),'Final Scores'!B:B,0)),"")</f>
        <v/>
      </c>
      <c r="K21" s="1">
        <f>IFERROR(INDEX('Final Scores'!E:E,MATCH(ROW()-ROW(K$2),'Final Scores'!D:D,0)),"")</f>
        <v>30</v>
      </c>
      <c r="L21" s="1">
        <f>IFERROR(INDEX('Final Scores'!G:G,MATCH(ROW()-ROW(L$2),'Final Scores'!F:F,0)),"")</f>
        <v>18</v>
      </c>
      <c r="M21" s="1">
        <f>IFERROR(INDEX('Final Scores'!I:I,MATCH(ROW()-ROW(M$2),'Final Scores'!H:H,0)),"")</f>
        <v>28</v>
      </c>
      <c r="N21" s="1" t="str">
        <f>IFERROR(INDEX('Final Scores'!K:K,MATCH(ROW()-ROW(N$2),'Final Scores'!J:J,0)),"")</f>
        <v/>
      </c>
      <c r="O21" s="1" t="str">
        <f>IFERROR(INDEX('Final Scores'!M:M,MATCH(ROW()-ROW(O$2),'Final Scores'!L:L,0)),"")</f>
        <v/>
      </c>
      <c r="P21" s="1">
        <f>IFERROR(INDEX('Final Scores'!O:O,MATCH(ROW()-ROW(P$2),'Final Scores'!N:N,0)),"")</f>
        <v>30</v>
      </c>
      <c r="Q21" s="1">
        <f>IFERROR(INDEX('Final Scores'!Q:Q,MATCH(ROW()-ROW(Q$2),'Final Scores'!P:P,0)),"")</f>
        <v>25</v>
      </c>
      <c r="R21" s="1">
        <f>IFERROR(INDEX('Final Scores'!S:S,MATCH(ROW()-ROW(R$2),'Final Scores'!R:R,0)),"")</f>
        <v>19</v>
      </c>
      <c r="S21" s="6">
        <f>IFERROR(INDEX('Final Scores'!U:U,MATCH(ROW()-ROW(S$2),'Final Scores'!T:T,0)),"")</f>
        <v>30</v>
      </c>
      <c r="U21" s="80" t="s">
        <v>19</v>
      </c>
      <c r="V21" s="10">
        <f>'Final Scores'!Y8</f>
        <v>4</v>
      </c>
      <c r="W21" s="1">
        <f>'Final Scores'!Z8</f>
        <v>7</v>
      </c>
      <c r="X21" s="1">
        <f>'Final Scores'!AA8</f>
        <v>3</v>
      </c>
      <c r="Y21" s="1">
        <f>'Final Scores'!AB8</f>
        <v>2</v>
      </c>
      <c r="Z21" s="1">
        <f>'Final Scores'!AC8</f>
        <v>7</v>
      </c>
      <c r="AA21" s="1" t="str">
        <f>'Final Scores'!AD8</f>
        <v>-</v>
      </c>
      <c r="AB21" s="1">
        <f>'Final Scores'!AE8</f>
        <v>2</v>
      </c>
      <c r="AC21" s="1">
        <f>'Final Scores'!AF8</f>
        <v>4</v>
      </c>
      <c r="AD21" s="1">
        <f>'Final Scores'!AG8</f>
        <v>3</v>
      </c>
      <c r="AE21" s="6">
        <f>'Final Scores'!AH8</f>
        <v>2</v>
      </c>
    </row>
    <row r="22" spans="2:31" ht="15" customHeight="1" x14ac:dyDescent="0.25">
      <c r="B22" s="80" t="s">
        <v>16</v>
      </c>
      <c r="C22" s="22">
        <f>IFERROR(C10/F10,0)</f>
        <v>0.91666666666666663</v>
      </c>
      <c r="D22" s="19">
        <f t="shared" si="24"/>
        <v>8.333333333333337E-2</v>
      </c>
      <c r="E22" s="105">
        <f>IFERROR(E10/C10,0)</f>
        <v>0.18181818181818182</v>
      </c>
      <c r="F22" s="13">
        <f t="shared" si="22"/>
        <v>5</v>
      </c>
      <c r="H22"/>
      <c r="I22"/>
      <c r="J22" s="10" t="str">
        <f>IFERROR(INDEX('Final Scores'!C:C,MATCH(ROW()-ROW(J$2),'Final Scores'!B:B,0)),"")</f>
        <v/>
      </c>
      <c r="K22" s="1">
        <f>IFERROR(INDEX('Final Scores'!E:E,MATCH(ROW()-ROW(K$2),'Final Scores'!D:D,0)),"")</f>
        <v>30</v>
      </c>
      <c r="L22" s="1">
        <f>IFERROR(INDEX('Final Scores'!G:G,MATCH(ROW()-ROW(L$2),'Final Scores'!F:F,0)),"")</f>
        <v>20</v>
      </c>
      <c r="M22" s="1" t="str">
        <f>IFERROR(INDEX('Final Scores'!I:I,MATCH(ROW()-ROW(M$2),'Final Scores'!H:H,0)),"")</f>
        <v/>
      </c>
      <c r="N22" s="1" t="str">
        <f>IFERROR(INDEX('Final Scores'!K:K,MATCH(ROW()-ROW(N$2),'Final Scores'!J:J,0)),"")</f>
        <v/>
      </c>
      <c r="O22" s="1" t="str">
        <f>IFERROR(INDEX('Final Scores'!M:M,MATCH(ROW()-ROW(O$2),'Final Scores'!L:L,0)),"")</f>
        <v/>
      </c>
      <c r="P22" s="1">
        <f>IFERROR(INDEX('Final Scores'!O:O,MATCH(ROW()-ROW(P$2),'Final Scores'!N:N,0)),"")</f>
        <v>26</v>
      </c>
      <c r="Q22" s="1">
        <f>IFERROR(INDEX('Final Scores'!Q:Q,MATCH(ROW()-ROW(Q$2),'Final Scores'!P:P,0)),"")</f>
        <v>30</v>
      </c>
      <c r="R22" s="1" t="str">
        <f>IFERROR(INDEX('Final Scores'!S:S,MATCH(ROW()-ROW(R$2),'Final Scores'!R:R,0)),"")</f>
        <v>D</v>
      </c>
      <c r="S22" s="6">
        <f>IFERROR(INDEX('Final Scores'!U:U,MATCH(ROW()-ROW(S$2),'Final Scores'!T:T,0)),"")</f>
        <v>19</v>
      </c>
      <c r="U22" s="80" t="s">
        <v>16</v>
      </c>
      <c r="V22" s="10">
        <f>'Final Scores'!Y9</f>
        <v>7</v>
      </c>
      <c r="W22" s="1">
        <f>'Final Scores'!Z9</f>
        <v>6</v>
      </c>
      <c r="X22" s="1">
        <f>'Final Scores'!AA9</f>
        <v>8</v>
      </c>
      <c r="Y22" s="1">
        <f>'Final Scores'!AB9</f>
        <v>7</v>
      </c>
      <c r="Z22" s="1">
        <f>'Final Scores'!AC9</f>
        <v>3</v>
      </c>
      <c r="AA22" s="1">
        <f>'Final Scores'!AD9</f>
        <v>2</v>
      </c>
      <c r="AB22" s="1" t="str">
        <f>'Final Scores'!AE9</f>
        <v>-</v>
      </c>
      <c r="AC22" s="1">
        <f>'Final Scores'!AF9</f>
        <v>3</v>
      </c>
      <c r="AD22" s="1">
        <f>'Final Scores'!AG9</f>
        <v>5</v>
      </c>
      <c r="AE22" s="6">
        <f>'Final Scores'!AH9</f>
        <v>4</v>
      </c>
    </row>
    <row r="23" spans="2:31" ht="15" customHeight="1" x14ac:dyDescent="0.25">
      <c r="B23" s="80" t="s">
        <v>17</v>
      </c>
      <c r="C23" s="22">
        <f>IFERROR(C11/F11,0)</f>
        <v>0.88888888888888884</v>
      </c>
      <c r="D23" s="19">
        <f t="shared" si="24"/>
        <v>0.11111111111111116</v>
      </c>
      <c r="E23" s="105">
        <f>IFERROR(E11/C11,0)</f>
        <v>0.16666666666666666</v>
      </c>
      <c r="F23" s="13">
        <f t="shared" si="22"/>
        <v>6</v>
      </c>
      <c r="H23"/>
      <c r="I23"/>
      <c r="J23" s="10" t="str">
        <f>IFERROR(INDEX('Final Scores'!C:C,MATCH(ROW()-ROW(J$2),'Final Scores'!B:B,0)),"")</f>
        <v/>
      </c>
      <c r="K23" s="1">
        <f>IFERROR(INDEX('Final Scores'!E:E,MATCH(ROW()-ROW(K$2),'Final Scores'!D:D,0)),"")</f>
        <v>26</v>
      </c>
      <c r="L23" s="1">
        <f>IFERROR(INDEX('Final Scores'!G:G,MATCH(ROW()-ROW(L$2),'Final Scores'!F:F,0)),"")</f>
        <v>18</v>
      </c>
      <c r="M23" s="1" t="str">
        <f>IFERROR(INDEX('Final Scores'!I:I,MATCH(ROW()-ROW(M$2),'Final Scores'!H:H,0)),"")</f>
        <v/>
      </c>
      <c r="N23" s="1" t="str">
        <f>IFERROR(INDEX('Final Scores'!K:K,MATCH(ROW()-ROW(N$2),'Final Scores'!J:J,0)),"")</f>
        <v/>
      </c>
      <c r="O23" s="1" t="str">
        <f>IFERROR(INDEX('Final Scores'!M:M,MATCH(ROW()-ROW(O$2),'Final Scores'!L:L,0)),"")</f>
        <v/>
      </c>
      <c r="P23" s="1">
        <f>IFERROR(INDEX('Final Scores'!O:O,MATCH(ROW()-ROW(P$2),'Final Scores'!N:N,0)),"")</f>
        <v>23</v>
      </c>
      <c r="Q23" s="1">
        <f>IFERROR(INDEX('Final Scores'!Q:Q,MATCH(ROW()-ROW(Q$2),'Final Scores'!P:P,0)),"")</f>
        <v>30</v>
      </c>
      <c r="R23" s="1">
        <f>IFERROR(INDEX('Final Scores'!S:S,MATCH(ROW()-ROW(R$2),'Final Scores'!R:R,0)),"")</f>
        <v>19</v>
      </c>
      <c r="S23" s="6">
        <f>IFERROR(INDEX('Final Scores'!U:U,MATCH(ROW()-ROW(S$2),'Final Scores'!T:T,0)),"")</f>
        <v>27</v>
      </c>
      <c r="U23" s="80" t="s">
        <v>17</v>
      </c>
      <c r="V23" s="10">
        <f>'Final Scores'!Y10</f>
        <v>4</v>
      </c>
      <c r="W23" s="1">
        <f>'Final Scores'!Z10</f>
        <v>8</v>
      </c>
      <c r="X23" s="1">
        <f>'Final Scores'!AA10</f>
        <v>5</v>
      </c>
      <c r="Y23" s="1">
        <f>'Final Scores'!AB10</f>
        <v>5</v>
      </c>
      <c r="Z23" s="1">
        <f>'Final Scores'!AC10</f>
        <v>4</v>
      </c>
      <c r="AA23" s="1">
        <f>'Final Scores'!AD10</f>
        <v>4</v>
      </c>
      <c r="AB23" s="1">
        <f>'Final Scores'!AE10</f>
        <v>3</v>
      </c>
      <c r="AC23" s="1" t="str">
        <f>'Final Scores'!AF10</f>
        <v>-</v>
      </c>
      <c r="AD23" s="1">
        <f>'Final Scores'!AG10</f>
        <v>6</v>
      </c>
      <c r="AE23" s="6">
        <f>'Final Scores'!AH10</f>
        <v>6</v>
      </c>
    </row>
    <row r="24" spans="2:31" ht="15" customHeight="1" x14ac:dyDescent="0.25">
      <c r="B24" s="80" t="s">
        <v>15</v>
      </c>
      <c r="C24" s="22">
        <f>IFERROR(C12/F12,0)</f>
        <v>0.95454545454545459</v>
      </c>
      <c r="D24" s="19">
        <f t="shared" si="24"/>
        <v>4.5454545454545414E-2</v>
      </c>
      <c r="E24" s="105">
        <f>IFERROR(E12/C12,0)</f>
        <v>9.5238095238095233E-2</v>
      </c>
      <c r="F24" s="13">
        <f t="shared" si="22"/>
        <v>10</v>
      </c>
      <c r="H24"/>
      <c r="I24"/>
      <c r="J24" s="10" t="str">
        <f>IFERROR(INDEX('Final Scores'!C:C,MATCH(ROW()-ROW(J$2),'Final Scores'!B:B,0)),"")</f>
        <v/>
      </c>
      <c r="K24" s="1">
        <f>IFERROR(INDEX('Final Scores'!E:E,MATCH(ROW()-ROW(K$2),'Final Scores'!D:D,0)),"")</f>
        <v>30</v>
      </c>
      <c r="L24" s="1">
        <f>IFERROR(INDEX('Final Scores'!G:G,MATCH(ROW()-ROW(L$2),'Final Scores'!F:F,0)),"")</f>
        <v>19</v>
      </c>
      <c r="M24" s="1" t="str">
        <f>IFERROR(INDEX('Final Scores'!I:I,MATCH(ROW()-ROW(M$2),'Final Scores'!H:H,0)),"")</f>
        <v/>
      </c>
      <c r="N24" s="1" t="str">
        <f>IFERROR(INDEX('Final Scores'!K:K,MATCH(ROW()-ROW(N$2),'Final Scores'!J:J,0)),"")</f>
        <v/>
      </c>
      <c r="O24" s="1" t="str">
        <f>IFERROR(INDEX('Final Scores'!M:M,MATCH(ROW()-ROW(O$2),'Final Scores'!L:L,0)),"")</f>
        <v/>
      </c>
      <c r="P24" s="1">
        <f>IFERROR(INDEX('Final Scores'!O:O,MATCH(ROW()-ROW(P$2),'Final Scores'!N:N,0)),"")</f>
        <v>20</v>
      </c>
      <c r="Q24" s="1">
        <f>IFERROR(INDEX('Final Scores'!Q:Q,MATCH(ROW()-ROW(Q$2),'Final Scores'!P:P,0)),"")</f>
        <v>27</v>
      </c>
      <c r="R24" s="1" t="str">
        <f>IFERROR(INDEX('Final Scores'!S:S,MATCH(ROW()-ROW(R$2),'Final Scores'!R:R,0)),"")</f>
        <v/>
      </c>
      <c r="S24" s="6" t="str">
        <f>IFERROR(INDEX('Final Scores'!U:U,MATCH(ROW()-ROW(S$2),'Final Scores'!T:T,0)),"")</f>
        <v/>
      </c>
      <c r="U24" s="80" t="s">
        <v>15</v>
      </c>
      <c r="V24" s="10">
        <f>'Final Scores'!Y11</f>
        <v>6</v>
      </c>
      <c r="W24" s="1">
        <f>'Final Scores'!Z11</f>
        <v>8</v>
      </c>
      <c r="X24" s="1">
        <f>'Final Scores'!AA11</f>
        <v>4</v>
      </c>
      <c r="Y24" s="1">
        <f>'Final Scores'!AB11</f>
        <v>3</v>
      </c>
      <c r="Z24" s="1">
        <f>'Final Scores'!AC11</f>
        <v>3</v>
      </c>
      <c r="AA24" s="1">
        <f>'Final Scores'!AD11</f>
        <v>3</v>
      </c>
      <c r="AB24" s="1">
        <f>'Final Scores'!AE11</f>
        <v>5</v>
      </c>
      <c r="AC24" s="1">
        <f>'Final Scores'!AF11</f>
        <v>6</v>
      </c>
      <c r="AD24" s="1" t="str">
        <f>'Final Scores'!AG11</f>
        <v>-</v>
      </c>
      <c r="AE24" s="6">
        <f>'Final Scores'!AH11</f>
        <v>4</v>
      </c>
    </row>
    <row r="25" spans="2:31" ht="15" customHeight="1" thickBot="1" x14ac:dyDescent="0.3">
      <c r="B25" s="81" t="s">
        <v>12</v>
      </c>
      <c r="C25" s="23">
        <f>IFERROR(C13/F13,0)</f>
        <v>0.77777777777777779</v>
      </c>
      <c r="D25" s="25">
        <f t="shared" si="24"/>
        <v>0.22222222222222221</v>
      </c>
      <c r="E25" s="106">
        <f>IFERROR(E13/C13,0)</f>
        <v>0.33333333333333331</v>
      </c>
      <c r="F25" s="14">
        <f t="shared" si="22"/>
        <v>2</v>
      </c>
      <c r="H25"/>
      <c r="I25"/>
      <c r="J25" s="10" t="str">
        <f>IFERROR(INDEX('Final Scores'!C:C,MATCH(ROW()-ROW(J$2),'Final Scores'!B:B,0)),"")</f>
        <v/>
      </c>
      <c r="K25" s="1">
        <f>IFERROR(INDEX('Final Scores'!E:E,MATCH(ROW()-ROW(K$2),'Final Scores'!D:D,0)),"")</f>
        <v>16</v>
      </c>
      <c r="L25" s="1">
        <f>IFERROR(INDEX('Final Scores'!G:G,MATCH(ROW()-ROW(L$2),'Final Scores'!F:F,0)),"")</f>
        <v>28</v>
      </c>
      <c r="M25" s="1" t="str">
        <f>IFERROR(INDEX('Final Scores'!I:I,MATCH(ROW()-ROW(M$2),'Final Scores'!H:H,0)),"")</f>
        <v/>
      </c>
      <c r="N25" s="1" t="str">
        <f>IFERROR(INDEX('Final Scores'!K:K,MATCH(ROW()-ROW(N$2),'Final Scores'!J:J,0)),"")</f>
        <v/>
      </c>
      <c r="O25" s="1" t="str">
        <f>IFERROR(INDEX('Final Scores'!M:M,MATCH(ROW()-ROW(O$2),'Final Scores'!L:L,0)),"")</f>
        <v/>
      </c>
      <c r="P25" s="1" t="str">
        <f>IFERROR(INDEX('Final Scores'!O:O,MATCH(ROW()-ROW(P$2),'Final Scores'!N:N,0)),"")</f>
        <v/>
      </c>
      <c r="Q25" s="1">
        <f>IFERROR(INDEX('Final Scores'!Q:Q,MATCH(ROW()-ROW(Q$2),'Final Scores'!P:P,0)),"")</f>
        <v>15</v>
      </c>
      <c r="R25" s="1" t="str">
        <f>IFERROR(INDEX('Final Scores'!S:S,MATCH(ROW()-ROW(R$2),'Final Scores'!R:R,0)),"")</f>
        <v/>
      </c>
      <c r="S25" s="6" t="str">
        <f>IFERROR(INDEX('Final Scores'!U:U,MATCH(ROW()-ROW(S$2),'Final Scores'!T:T,0)),"")</f>
        <v/>
      </c>
      <c r="U25" s="81" t="s">
        <v>12</v>
      </c>
      <c r="V25" s="11">
        <f>'Final Scores'!Y12</f>
        <v>3</v>
      </c>
      <c r="W25" s="17">
        <f>'Final Scores'!Z12</f>
        <v>5</v>
      </c>
      <c r="X25" s="17">
        <f>'Final Scores'!AA12</f>
        <v>7</v>
      </c>
      <c r="Y25" s="17">
        <f>'Final Scores'!AB12</f>
        <v>6</v>
      </c>
      <c r="Z25" s="17">
        <f>'Final Scores'!AC12</f>
        <v>3</v>
      </c>
      <c r="AA25" s="17">
        <f>'Final Scores'!AD12</f>
        <v>2</v>
      </c>
      <c r="AB25" s="17">
        <f>'Final Scores'!AE12</f>
        <v>4</v>
      </c>
      <c r="AC25" s="17">
        <f>'Final Scores'!AF12</f>
        <v>6</v>
      </c>
      <c r="AD25" s="17">
        <f>'Final Scores'!AG12</f>
        <v>4</v>
      </c>
      <c r="AE25" s="7" t="str">
        <f>'Final Scores'!AH12</f>
        <v>-</v>
      </c>
    </row>
    <row r="26" spans="2:31" ht="15" customHeight="1" thickBot="1" x14ac:dyDescent="0.3">
      <c r="B26" s="1"/>
      <c r="C26" s="1"/>
      <c r="D26" s="1"/>
      <c r="E26" s="1"/>
      <c r="F26" s="1"/>
      <c r="H26"/>
      <c r="I26"/>
      <c r="J26" s="10" t="str">
        <f>IFERROR(INDEX('Final Scores'!C:C,MATCH(ROW()-ROW(J$2),'Final Scores'!B:B,0)),"")</f>
        <v/>
      </c>
      <c r="K26" s="1">
        <f>IFERROR(INDEX('Final Scores'!E:E,MATCH(ROW()-ROW(K$2),'Final Scores'!D:D,0)),"")</f>
        <v>24</v>
      </c>
      <c r="L26" s="1" t="str">
        <f>IFERROR(INDEX('Final Scores'!G:G,MATCH(ROW()-ROW(L$2),'Final Scores'!F:F,0)),"")</f>
        <v/>
      </c>
      <c r="M26" s="1" t="str">
        <f>IFERROR(INDEX('Final Scores'!I:I,MATCH(ROW()-ROW(M$2),'Final Scores'!H:H,0)),"")</f>
        <v/>
      </c>
      <c r="N26" s="1" t="str">
        <f>IFERROR(INDEX('Final Scores'!K:K,MATCH(ROW()-ROW(N$2),'Final Scores'!J:J,0)),"")</f>
        <v/>
      </c>
      <c r="O26" s="1" t="str">
        <f>IFERROR(INDEX('Final Scores'!M:M,MATCH(ROW()-ROW(O$2),'Final Scores'!L:L,0)),"")</f>
        <v/>
      </c>
      <c r="P26" s="1" t="str">
        <f>IFERROR(INDEX('Final Scores'!O:O,MATCH(ROW()-ROW(P$2),'Final Scores'!N:N,0)),"")</f>
        <v/>
      </c>
      <c r="Q26" s="1">
        <f>IFERROR(INDEX('Final Scores'!Q:Q,MATCH(ROW()-ROW(Q$2),'Final Scores'!P:P,0)),"")</f>
        <v>23</v>
      </c>
      <c r="R26" s="1" t="str">
        <f>IFERROR(INDEX('Final Scores'!S:S,MATCH(ROW()-ROW(R$2),'Final Scores'!R:R,0)),"")</f>
        <v/>
      </c>
      <c r="S26" s="6" t="str">
        <f>IFERROR(INDEX('Final Scores'!U:U,MATCH(ROW()-ROW(S$2),'Final Scores'!T:T,0)),"")</f>
        <v/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 ht="15" customHeight="1" thickBot="1" x14ac:dyDescent="0.3">
      <c r="B27" s="110" t="s">
        <v>0</v>
      </c>
      <c r="C27" s="111"/>
      <c r="D27" s="1"/>
      <c r="E27" s="1"/>
      <c r="F27" s="1"/>
      <c r="H27"/>
      <c r="I27"/>
      <c r="J27" s="10" t="str">
        <f>IFERROR(INDEX('Final Scores'!C:C,MATCH(ROW()-ROW(J$2),'Final Scores'!B:B,0)),"")</f>
        <v/>
      </c>
      <c r="K27" s="1">
        <f>IFERROR(INDEX('Final Scores'!E:E,MATCH(ROW()-ROW(K$2),'Final Scores'!D:D,0)),"")</f>
        <v>23</v>
      </c>
      <c r="L27" s="1" t="str">
        <f>IFERROR(INDEX('Final Scores'!G:G,MATCH(ROW()-ROW(L$2),'Final Scores'!F:F,0)),"")</f>
        <v/>
      </c>
      <c r="M27" s="1" t="str">
        <f>IFERROR(INDEX('Final Scores'!I:I,MATCH(ROW()-ROW(M$2),'Final Scores'!H:H,0)),"")</f>
        <v/>
      </c>
      <c r="N27" s="1" t="str">
        <f>IFERROR(INDEX('Final Scores'!K:K,MATCH(ROW()-ROW(N$2),'Final Scores'!J:J,0)),"")</f>
        <v/>
      </c>
      <c r="O27" s="1" t="str">
        <f>IFERROR(INDEX('Final Scores'!M:M,MATCH(ROW()-ROW(O$2),'Final Scores'!L:L,0)),"")</f>
        <v/>
      </c>
      <c r="P27" s="1" t="str">
        <f>IFERROR(INDEX('Final Scores'!O:O,MATCH(ROW()-ROW(P$2),'Final Scores'!N:N,0)),"")</f>
        <v/>
      </c>
      <c r="Q27" s="1" t="str">
        <f>IFERROR(INDEX('Final Scores'!Q:Q,MATCH(ROW()-ROW(Q$2),'Final Scores'!P:P,0)),"")</f>
        <v/>
      </c>
      <c r="R27" s="1" t="str">
        <f>IFERROR(INDEX('Final Scores'!S:S,MATCH(ROW()-ROW(R$2),'Final Scores'!R:R,0)),"")</f>
        <v/>
      </c>
      <c r="S27" s="6" t="str">
        <f>IFERROR(INDEX('Final Scores'!U:U,MATCH(ROW()-ROW(S$2),'Final Scores'!T:T,0)),"")</f>
        <v/>
      </c>
      <c r="U27" s="9" t="s">
        <v>55</v>
      </c>
      <c r="V27" s="28" t="s">
        <v>13</v>
      </c>
      <c r="W27" s="29" t="s">
        <v>18</v>
      </c>
      <c r="X27" s="29" t="s">
        <v>20</v>
      </c>
      <c r="Y27" s="29" t="s">
        <v>21</v>
      </c>
      <c r="Z27" s="29" t="s">
        <v>14</v>
      </c>
      <c r="AA27" s="29" t="s">
        <v>19</v>
      </c>
      <c r="AB27" s="29" t="s">
        <v>16</v>
      </c>
      <c r="AC27" s="29" t="s">
        <v>17</v>
      </c>
      <c r="AD27" s="29" t="s">
        <v>15</v>
      </c>
      <c r="AE27" s="30" t="s">
        <v>12</v>
      </c>
    </row>
    <row r="28" spans="2:31" ht="15" customHeight="1" x14ac:dyDescent="0.25">
      <c r="B28" s="10" t="s">
        <v>77</v>
      </c>
      <c r="C28" s="8">
        <f>COUNTIF('Game Data'!J:J,Totals!B28)</f>
        <v>12</v>
      </c>
      <c r="D28" s="1"/>
      <c r="E28" s="1"/>
      <c r="F28" s="1"/>
      <c r="H28"/>
      <c r="I28"/>
      <c r="J28" s="10" t="str">
        <f>IFERROR(INDEX('Final Scores'!C:C,MATCH(ROW()-ROW(J$2),'Final Scores'!B:B,0)),"")</f>
        <v/>
      </c>
      <c r="K28" s="1">
        <f>IFERROR(INDEX('Final Scores'!E:E,MATCH(ROW()-ROW(K$2),'Final Scores'!D:D,0)),"")</f>
        <v>21</v>
      </c>
      <c r="L28" s="1" t="str">
        <f>IFERROR(INDEX('Final Scores'!G:G,MATCH(ROW()-ROW(L$2),'Final Scores'!F:F,0)),"")</f>
        <v/>
      </c>
      <c r="M28" s="1" t="str">
        <f>IFERROR(INDEX('Final Scores'!I:I,MATCH(ROW()-ROW(M$2),'Final Scores'!H:H,0)),"")</f>
        <v/>
      </c>
      <c r="N28" s="1" t="str">
        <f>IFERROR(INDEX('Final Scores'!K:K,MATCH(ROW()-ROW(N$2),'Final Scores'!J:J,0)),"")</f>
        <v/>
      </c>
      <c r="O28" s="1" t="str">
        <f>IFERROR(INDEX('Final Scores'!M:M,MATCH(ROW()-ROW(O$2),'Final Scores'!L:L,0)),"")</f>
        <v/>
      </c>
      <c r="P28" s="1" t="str">
        <f>IFERROR(INDEX('Final Scores'!O:O,MATCH(ROW()-ROW(P$2),'Final Scores'!N:N,0)),"")</f>
        <v/>
      </c>
      <c r="Q28" s="1" t="str">
        <f>IFERROR(INDEX('Final Scores'!Q:Q,MATCH(ROW()-ROW(Q$2),'Final Scores'!P:P,0)),"")</f>
        <v/>
      </c>
      <c r="R28" s="1" t="str">
        <f>IFERROR(INDEX('Final Scores'!S:S,MATCH(ROW()-ROW(R$2),'Final Scores'!R:R,0)),"")</f>
        <v/>
      </c>
      <c r="S28" s="6" t="str">
        <f>IFERROR(INDEX('Final Scores'!U:U,MATCH(ROW()-ROW(S$2),'Final Scores'!T:T,0)),"")</f>
        <v/>
      </c>
      <c r="U28" s="80" t="s">
        <v>13</v>
      </c>
      <c r="V28" s="5" t="str">
        <f>'Final Scores'!Y15</f>
        <v>-</v>
      </c>
      <c r="W28" s="16">
        <f>'Final Scores'!Z15</f>
        <v>4</v>
      </c>
      <c r="X28" s="16">
        <f>'Final Scores'!AA15</f>
        <v>2</v>
      </c>
      <c r="Y28" s="16">
        <f>'Final Scores'!AB15</f>
        <v>1</v>
      </c>
      <c r="Z28" s="16">
        <f>'Final Scores'!AC15</f>
        <v>2</v>
      </c>
      <c r="AA28" s="16">
        <f>'Final Scores'!AD15</f>
        <v>1</v>
      </c>
      <c r="AB28" s="16">
        <f>'Final Scores'!AE15</f>
        <v>2</v>
      </c>
      <c r="AC28" s="16">
        <f>'Final Scores'!AF15</f>
        <v>2</v>
      </c>
      <c r="AD28" s="16">
        <f>'Final Scores'!AG15</f>
        <v>0</v>
      </c>
      <c r="AE28" s="2">
        <f>'Final Scores'!AH15</f>
        <v>1</v>
      </c>
    </row>
    <row r="29" spans="2:31" ht="15" customHeight="1" x14ac:dyDescent="0.25">
      <c r="B29" s="10" t="s">
        <v>24</v>
      </c>
      <c r="C29" s="13">
        <f>COUNTIF('Game Data'!J:J,Totals!B29)</f>
        <v>13</v>
      </c>
      <c r="D29" s="1"/>
      <c r="E29" s="1"/>
      <c r="F29" s="1"/>
      <c r="H29"/>
      <c r="I29"/>
      <c r="J29" s="10" t="str">
        <f>IFERROR(INDEX('Final Scores'!C:C,MATCH(ROW()-ROW(J$2),'Final Scores'!B:B,0)),"")</f>
        <v/>
      </c>
      <c r="K29" s="1">
        <f>IFERROR(INDEX('Final Scores'!E:E,MATCH(ROW()-ROW(K$2),'Final Scores'!D:D,0)),"")</f>
        <v>30</v>
      </c>
      <c r="L29" s="1" t="str">
        <f>IFERROR(INDEX('Final Scores'!G:G,MATCH(ROW()-ROW(L$2),'Final Scores'!F:F,0)),"")</f>
        <v/>
      </c>
      <c r="M29" s="1" t="str">
        <f>IFERROR(INDEX('Final Scores'!I:I,MATCH(ROW()-ROW(M$2),'Final Scores'!H:H,0)),"")</f>
        <v/>
      </c>
      <c r="N29" s="1" t="str">
        <f>IFERROR(INDEX('Final Scores'!K:K,MATCH(ROW()-ROW(N$2),'Final Scores'!J:J,0)),"")</f>
        <v/>
      </c>
      <c r="O29" s="1" t="str">
        <f>IFERROR(INDEX('Final Scores'!M:M,MATCH(ROW()-ROW(O$2),'Final Scores'!L:L,0)),"")</f>
        <v/>
      </c>
      <c r="P29" s="1" t="str">
        <f>IFERROR(INDEX('Final Scores'!O:O,MATCH(ROW()-ROW(P$2),'Final Scores'!N:N,0)),"")</f>
        <v/>
      </c>
      <c r="Q29" s="1" t="str">
        <f>IFERROR(INDEX('Final Scores'!Q:Q,MATCH(ROW()-ROW(Q$2),'Final Scores'!P:P,0)),"")</f>
        <v/>
      </c>
      <c r="R29" s="1" t="str">
        <f>IFERROR(INDEX('Final Scores'!S:S,MATCH(ROW()-ROW(R$2),'Final Scores'!R:R,0)),"")</f>
        <v/>
      </c>
      <c r="S29" s="6" t="str">
        <f>IFERROR(INDEX('Final Scores'!U:U,MATCH(ROW()-ROW(S$2),'Final Scores'!T:T,0)),"")</f>
        <v/>
      </c>
      <c r="U29" s="80" t="s">
        <v>18</v>
      </c>
      <c r="V29" s="10">
        <f>'Final Scores'!Y16</f>
        <v>2</v>
      </c>
      <c r="W29" s="1" t="str">
        <f>'Final Scores'!Z16</f>
        <v>-</v>
      </c>
      <c r="X29" s="1">
        <f>'Final Scores'!AA16</f>
        <v>1</v>
      </c>
      <c r="Y29" s="1">
        <f>'Final Scores'!AB16</f>
        <v>1</v>
      </c>
      <c r="Z29" s="1">
        <f>'Final Scores'!AC16</f>
        <v>4</v>
      </c>
      <c r="AA29" s="1">
        <f>'Final Scores'!AD16</f>
        <v>1</v>
      </c>
      <c r="AB29" s="1">
        <f>'Final Scores'!AE16</f>
        <v>0</v>
      </c>
      <c r="AC29" s="1">
        <f>'Final Scores'!AF16</f>
        <v>2</v>
      </c>
      <c r="AD29" s="1">
        <f>'Final Scores'!AG16</f>
        <v>2</v>
      </c>
      <c r="AE29" s="6">
        <f>'Final Scores'!AH16</f>
        <v>1</v>
      </c>
    </row>
    <row r="30" spans="2:31" ht="15" customHeight="1" x14ac:dyDescent="0.25">
      <c r="B30" s="10" t="s">
        <v>25</v>
      </c>
      <c r="C30" s="13">
        <f>COUNTIF('Game Data'!J:J,Totals!B30)</f>
        <v>13</v>
      </c>
      <c r="D30" s="1"/>
      <c r="E30" s="1"/>
      <c r="F30" s="1"/>
      <c r="H30"/>
      <c r="I30"/>
      <c r="J30" s="10" t="str">
        <f>IFERROR(INDEX('Final Scores'!C:C,MATCH(ROW()-ROW(J$2),'Final Scores'!B:B,0)),"")</f>
        <v/>
      </c>
      <c r="K30" s="1" t="str">
        <f>IFERROR(INDEX('Final Scores'!E:E,MATCH(ROW()-ROW(K$2),'Final Scores'!D:D,0)),"")</f>
        <v/>
      </c>
      <c r="L30" s="1" t="str">
        <f>IFERROR(INDEX('Final Scores'!G:G,MATCH(ROW()-ROW(L$2),'Final Scores'!F:F,0)),"")</f>
        <v/>
      </c>
      <c r="M30" s="1" t="str">
        <f>IFERROR(INDEX('Final Scores'!I:I,MATCH(ROW()-ROW(M$2),'Final Scores'!H:H,0)),"")</f>
        <v/>
      </c>
      <c r="N30" s="1" t="str">
        <f>IFERROR(INDEX('Final Scores'!K:K,MATCH(ROW()-ROW(N$2),'Final Scores'!J:J,0)),"")</f>
        <v/>
      </c>
      <c r="O30" s="1" t="str">
        <f>IFERROR(INDEX('Final Scores'!M:M,MATCH(ROW()-ROW(O$2),'Final Scores'!L:L,0)),"")</f>
        <v/>
      </c>
      <c r="P30" s="1" t="str">
        <f>IFERROR(INDEX('Final Scores'!O:O,MATCH(ROW()-ROW(P$2),'Final Scores'!N:N,0)),"")</f>
        <v/>
      </c>
      <c r="Q30" s="1" t="str">
        <f>IFERROR(INDEX('Final Scores'!Q:Q,MATCH(ROW()-ROW(Q$2),'Final Scores'!P:P,0)),"")</f>
        <v/>
      </c>
      <c r="R30" s="1" t="str">
        <f>IFERROR(INDEX('Final Scores'!S:S,MATCH(ROW()-ROW(R$2),'Final Scores'!R:R,0)),"")</f>
        <v/>
      </c>
      <c r="S30" s="6" t="str">
        <f>IFERROR(INDEX('Final Scores'!U:U,MATCH(ROW()-ROW(S$2),'Final Scores'!T:T,0)),"")</f>
        <v/>
      </c>
      <c r="U30" s="80" t="s">
        <v>20</v>
      </c>
      <c r="V30" s="10">
        <f>'Final Scores'!Y17</f>
        <v>1</v>
      </c>
      <c r="W30" s="1">
        <f>'Final Scores'!Z17</f>
        <v>6</v>
      </c>
      <c r="X30" s="1" t="str">
        <f>'Final Scores'!AA17</f>
        <v>-</v>
      </c>
      <c r="Y30" s="1">
        <f>'Final Scores'!AB17</f>
        <v>2</v>
      </c>
      <c r="Z30" s="1">
        <f>'Final Scores'!AC17</f>
        <v>1</v>
      </c>
      <c r="AA30" s="1">
        <f>'Final Scores'!AD17</f>
        <v>0</v>
      </c>
      <c r="AB30" s="1">
        <f>'Final Scores'!AE17</f>
        <v>1</v>
      </c>
      <c r="AC30" s="1">
        <f>'Final Scores'!AF17</f>
        <v>3</v>
      </c>
      <c r="AD30" s="1">
        <f>'Final Scores'!AG17</f>
        <v>1</v>
      </c>
      <c r="AE30" s="6">
        <f>'Final Scores'!AH17</f>
        <v>2</v>
      </c>
    </row>
    <row r="31" spans="2:31" ht="15" customHeight="1" thickBot="1" x14ac:dyDescent="0.3">
      <c r="B31" s="11" t="s">
        <v>26</v>
      </c>
      <c r="C31" s="14">
        <f>COUNTIF('Game Data'!J:J,Totals!B31)</f>
        <v>11</v>
      </c>
      <c r="D31" s="1"/>
      <c r="E31" s="1"/>
      <c r="F31" s="1"/>
      <c r="H31"/>
      <c r="I31"/>
      <c r="J31" s="10" t="str">
        <f>IFERROR(INDEX('Final Scores'!C:C,MATCH(ROW()-ROW(J$2),'Final Scores'!B:B,0)),"")</f>
        <v/>
      </c>
      <c r="K31" s="1" t="str">
        <f>IFERROR(INDEX('Final Scores'!E:E,MATCH(ROW()-ROW(K$2),'Final Scores'!D:D,0)),"")</f>
        <v/>
      </c>
      <c r="L31" s="1" t="str">
        <f>IFERROR(INDEX('Final Scores'!G:G,MATCH(ROW()-ROW(L$2),'Final Scores'!F:F,0)),"")</f>
        <v/>
      </c>
      <c r="M31" s="1" t="str">
        <f>IFERROR(INDEX('Final Scores'!I:I,MATCH(ROW()-ROW(M$2),'Final Scores'!H:H,0)),"")</f>
        <v/>
      </c>
      <c r="N31" s="1" t="str">
        <f>IFERROR(INDEX('Final Scores'!K:K,MATCH(ROW()-ROW(N$2),'Final Scores'!J:J,0)),"")</f>
        <v/>
      </c>
      <c r="O31" s="1" t="str">
        <f>IFERROR(INDEX('Final Scores'!M:M,MATCH(ROW()-ROW(O$2),'Final Scores'!L:L,0)),"")</f>
        <v/>
      </c>
      <c r="P31" s="1" t="str">
        <f>IFERROR(INDEX('Final Scores'!O:O,MATCH(ROW()-ROW(P$2),'Final Scores'!N:N,0)),"")</f>
        <v/>
      </c>
      <c r="Q31" s="1" t="str">
        <f>IFERROR(INDEX('Final Scores'!Q:Q,MATCH(ROW()-ROW(Q$2),'Final Scores'!P:P,0)),"")</f>
        <v/>
      </c>
      <c r="R31" s="1" t="str">
        <f>IFERROR(INDEX('Final Scores'!S:S,MATCH(ROW()-ROW(R$2),'Final Scores'!R:R,0)),"")</f>
        <v/>
      </c>
      <c r="S31" s="6" t="str">
        <f>IFERROR(INDEX('Final Scores'!U:U,MATCH(ROW()-ROW(S$2),'Final Scores'!T:T,0)),"")</f>
        <v/>
      </c>
      <c r="U31" s="80" t="s">
        <v>21</v>
      </c>
      <c r="V31" s="10">
        <f>'Final Scores'!Y18</f>
        <v>1</v>
      </c>
      <c r="W31" s="1">
        <f>'Final Scores'!Z18</f>
        <v>4</v>
      </c>
      <c r="X31" s="1">
        <f>'Final Scores'!AA18</f>
        <v>2</v>
      </c>
      <c r="Y31" s="1" t="str">
        <f>'Final Scores'!AB18</f>
        <v>-</v>
      </c>
      <c r="Z31" s="1">
        <f>'Final Scores'!AC18</f>
        <v>2</v>
      </c>
      <c r="AA31" s="1">
        <f>'Final Scores'!AD18</f>
        <v>0</v>
      </c>
      <c r="AB31" s="1">
        <f>'Final Scores'!AE18</f>
        <v>3</v>
      </c>
      <c r="AC31" s="1">
        <f>'Final Scores'!AF18</f>
        <v>2</v>
      </c>
      <c r="AD31" s="1">
        <f>'Final Scores'!AG18</f>
        <v>0</v>
      </c>
      <c r="AE31" s="6">
        <f>'Final Scores'!AH18</f>
        <v>2</v>
      </c>
    </row>
    <row r="32" spans="2:31" ht="15" customHeight="1" thickBot="1" x14ac:dyDescent="0.3">
      <c r="B32" s="1"/>
      <c r="C32" s="1"/>
      <c r="D32" s="1"/>
      <c r="E32" s="1"/>
      <c r="F32" s="1"/>
      <c r="H32"/>
      <c r="I32"/>
      <c r="J32" s="10" t="str">
        <f>IFERROR(INDEX('Final Scores'!C:C,MATCH(ROW()-ROW(J$2),'Final Scores'!B:B,0)),"")</f>
        <v/>
      </c>
      <c r="K32" s="1" t="str">
        <f>IFERROR(INDEX('Final Scores'!E:E,MATCH(ROW()-ROW(K$2),'Final Scores'!D:D,0)),"")</f>
        <v/>
      </c>
      <c r="L32" s="1" t="str">
        <f>IFERROR(INDEX('Final Scores'!G:G,MATCH(ROW()-ROW(L$2),'Final Scores'!F:F,0)),"")</f>
        <v/>
      </c>
      <c r="M32" s="1" t="str">
        <f>IFERROR(INDEX('Final Scores'!I:I,MATCH(ROW()-ROW(M$2),'Final Scores'!H:H,0)),"")</f>
        <v/>
      </c>
      <c r="N32" s="1" t="str">
        <f>IFERROR(INDEX('Final Scores'!K:K,MATCH(ROW()-ROW(N$2),'Final Scores'!J:J,0)),"")</f>
        <v/>
      </c>
      <c r="O32" s="1" t="str">
        <f>IFERROR(INDEX('Final Scores'!M:M,MATCH(ROW()-ROW(O$2),'Final Scores'!L:L,0)),"")</f>
        <v/>
      </c>
      <c r="P32" s="1" t="str">
        <f>IFERROR(INDEX('Final Scores'!O:O,MATCH(ROW()-ROW(P$2),'Final Scores'!N:N,0)),"")</f>
        <v/>
      </c>
      <c r="Q32" s="1" t="str">
        <f>IFERROR(INDEX('Final Scores'!Q:Q,MATCH(ROW()-ROW(Q$2),'Final Scores'!P:P,0)),"")</f>
        <v/>
      </c>
      <c r="R32" s="1" t="str">
        <f>IFERROR(INDEX('Final Scores'!S:S,MATCH(ROW()-ROW(R$2),'Final Scores'!R:R,0)),"")</f>
        <v/>
      </c>
      <c r="S32" s="6" t="str">
        <f>IFERROR(INDEX('Final Scores'!U:U,MATCH(ROW()-ROW(S$2),'Final Scores'!T:T,0)),"")</f>
        <v/>
      </c>
      <c r="U32" s="80" t="s">
        <v>14</v>
      </c>
      <c r="V32" s="10">
        <f>'Final Scores'!Y19</f>
        <v>0</v>
      </c>
      <c r="W32" s="1">
        <f>'Final Scores'!Z19</f>
        <v>2</v>
      </c>
      <c r="X32" s="1">
        <f>'Final Scores'!AA19</f>
        <v>1</v>
      </c>
      <c r="Y32" s="1">
        <f>'Final Scores'!AB19</f>
        <v>0</v>
      </c>
      <c r="Z32" s="1" t="str">
        <f>'Final Scores'!AC19</f>
        <v>-</v>
      </c>
      <c r="AA32" s="1">
        <f>'Final Scores'!AD19</f>
        <v>1</v>
      </c>
      <c r="AB32" s="1">
        <f>'Final Scores'!AE19</f>
        <v>2</v>
      </c>
      <c r="AC32" s="1">
        <f>'Final Scores'!AF19</f>
        <v>1</v>
      </c>
      <c r="AD32" s="1">
        <f>'Final Scores'!AG19</f>
        <v>1</v>
      </c>
      <c r="AE32" s="6">
        <f>'Final Scores'!AH19</f>
        <v>3</v>
      </c>
    </row>
    <row r="33" spans="2:31" ht="15" customHeight="1" thickBot="1" x14ac:dyDescent="0.3">
      <c r="B33" s="9" t="s">
        <v>30</v>
      </c>
      <c r="C33" s="2" t="s">
        <v>40</v>
      </c>
      <c r="D33" s="1"/>
      <c r="E33" s="1"/>
      <c r="F33" s="1"/>
      <c r="H33"/>
      <c r="I33"/>
      <c r="J33" s="10" t="str">
        <f>IFERROR(INDEX('Final Scores'!C:C,MATCH(ROW()-ROW(J$2),'Final Scores'!B:B,0)),"")</f>
        <v/>
      </c>
      <c r="K33" s="1" t="str">
        <f>IFERROR(INDEX('Final Scores'!E:E,MATCH(ROW()-ROW(K$2),'Final Scores'!D:D,0)),"")</f>
        <v/>
      </c>
      <c r="L33" s="1" t="str">
        <f>IFERROR(INDEX('Final Scores'!G:G,MATCH(ROW()-ROW(L$2),'Final Scores'!F:F,0)),"")</f>
        <v/>
      </c>
      <c r="M33" s="1" t="str">
        <f>IFERROR(INDEX('Final Scores'!I:I,MATCH(ROW()-ROW(M$2),'Final Scores'!H:H,0)),"")</f>
        <v/>
      </c>
      <c r="N33" s="1" t="str">
        <f>IFERROR(INDEX('Final Scores'!K:K,MATCH(ROW()-ROW(N$2),'Final Scores'!J:J,0)),"")</f>
        <v/>
      </c>
      <c r="O33" s="1" t="str">
        <f>IFERROR(INDEX('Final Scores'!M:M,MATCH(ROW()-ROW(O$2),'Final Scores'!L:L,0)),"")</f>
        <v/>
      </c>
      <c r="P33" s="1" t="str">
        <f>IFERROR(INDEX('Final Scores'!O:O,MATCH(ROW()-ROW(P$2),'Final Scores'!N:N,0)),"")</f>
        <v/>
      </c>
      <c r="Q33" s="1" t="str">
        <f>IFERROR(INDEX('Final Scores'!Q:Q,MATCH(ROW()-ROW(Q$2),'Final Scores'!P:P,0)),"")</f>
        <v/>
      </c>
      <c r="R33" s="1" t="str">
        <f>IFERROR(INDEX('Final Scores'!S:S,MATCH(ROW()-ROW(R$2),'Final Scores'!R:R,0)),"")</f>
        <v/>
      </c>
      <c r="S33" s="6" t="str">
        <f>IFERROR(INDEX('Final Scores'!U:U,MATCH(ROW()-ROW(S$2),'Final Scores'!T:T,0)),"")</f>
        <v/>
      </c>
      <c r="U33" s="80" t="s">
        <v>19</v>
      </c>
      <c r="V33" s="10">
        <f>'Final Scores'!Y20</f>
        <v>0</v>
      </c>
      <c r="W33" s="1">
        <f>'Final Scores'!Z20</f>
        <v>5</v>
      </c>
      <c r="X33" s="1">
        <f>'Final Scores'!AA20</f>
        <v>1</v>
      </c>
      <c r="Y33" s="1">
        <f>'Final Scores'!AB20</f>
        <v>1</v>
      </c>
      <c r="Z33" s="1">
        <f>'Final Scores'!AC20</f>
        <v>4</v>
      </c>
      <c r="AA33" s="1" t="str">
        <f>'Final Scores'!AD20</f>
        <v>-</v>
      </c>
      <c r="AB33" s="1">
        <f>'Final Scores'!AE20</f>
        <v>0</v>
      </c>
      <c r="AC33" s="1">
        <f>'Final Scores'!AF20</f>
        <v>1</v>
      </c>
      <c r="AD33" s="1">
        <f>'Final Scores'!AG20</f>
        <v>1</v>
      </c>
      <c r="AE33" s="6">
        <f>'Final Scores'!AH20</f>
        <v>2</v>
      </c>
    </row>
    <row r="34" spans="2:31" ht="15" customHeight="1" x14ac:dyDescent="0.25">
      <c r="B34" s="5" t="s">
        <v>34</v>
      </c>
      <c r="C34" s="8">
        <f>COUNTIF('Game Data'!P:P,1)</f>
        <v>15</v>
      </c>
      <c r="D34" s="1"/>
      <c r="E34" s="1"/>
      <c r="F34" s="1"/>
      <c r="H34"/>
      <c r="I34"/>
      <c r="J34" s="10" t="str">
        <f>IFERROR(INDEX('Final Scores'!C:C,MATCH(ROW()-ROW(J$2),'Final Scores'!B:B,0)),"")</f>
        <v/>
      </c>
      <c r="K34" s="1" t="str">
        <f>IFERROR(INDEX('Final Scores'!E:E,MATCH(ROW()-ROW(K$2),'Final Scores'!D:D,0)),"")</f>
        <v/>
      </c>
      <c r="L34" s="1" t="str">
        <f>IFERROR(INDEX('Final Scores'!G:G,MATCH(ROW()-ROW(L$2),'Final Scores'!F:F,0)),"")</f>
        <v/>
      </c>
      <c r="M34" s="1" t="str">
        <f>IFERROR(INDEX('Final Scores'!I:I,MATCH(ROW()-ROW(M$2),'Final Scores'!H:H,0)),"")</f>
        <v/>
      </c>
      <c r="N34" s="1" t="str">
        <f>IFERROR(INDEX('Final Scores'!K:K,MATCH(ROW()-ROW(N$2),'Final Scores'!J:J,0)),"")</f>
        <v/>
      </c>
      <c r="O34" s="1" t="str">
        <f>IFERROR(INDEX('Final Scores'!M:M,MATCH(ROW()-ROW(O$2),'Final Scores'!L:L,0)),"")</f>
        <v/>
      </c>
      <c r="P34" s="1" t="str">
        <f>IFERROR(INDEX('Final Scores'!O:O,MATCH(ROW()-ROW(P$2),'Final Scores'!N:N,0)),"")</f>
        <v/>
      </c>
      <c r="Q34" s="1" t="str">
        <f>IFERROR(INDEX('Final Scores'!Q:Q,MATCH(ROW()-ROW(Q$2),'Final Scores'!P:P,0)),"")</f>
        <v/>
      </c>
      <c r="R34" s="1" t="str">
        <f>IFERROR(INDEX('Final Scores'!S:S,MATCH(ROW()-ROW(R$2),'Final Scores'!R:R,0)),"")</f>
        <v/>
      </c>
      <c r="S34" s="6" t="str">
        <f>IFERROR(INDEX('Final Scores'!U:U,MATCH(ROW()-ROW(S$2),'Final Scores'!T:T,0)),"")</f>
        <v/>
      </c>
      <c r="U34" s="80" t="s">
        <v>16</v>
      </c>
      <c r="V34" s="10">
        <f>'Final Scores'!Y21</f>
        <v>1</v>
      </c>
      <c r="W34" s="1">
        <f>'Final Scores'!Z21</f>
        <v>5</v>
      </c>
      <c r="X34" s="1">
        <f>'Final Scores'!AA21</f>
        <v>3</v>
      </c>
      <c r="Y34" s="1">
        <f>'Final Scores'!AB21</f>
        <v>1</v>
      </c>
      <c r="Z34" s="1">
        <f>'Final Scores'!AC21</f>
        <v>1</v>
      </c>
      <c r="AA34" s="1">
        <f>'Final Scores'!AD21</f>
        <v>1</v>
      </c>
      <c r="AB34" s="1" t="str">
        <f>'Final Scores'!AE21</f>
        <v>-</v>
      </c>
      <c r="AC34" s="1">
        <f>'Final Scores'!AF21</f>
        <v>2</v>
      </c>
      <c r="AD34" s="1">
        <f>'Final Scores'!AG21</f>
        <v>1</v>
      </c>
      <c r="AE34" s="6">
        <f>'Final Scores'!AH21</f>
        <v>3</v>
      </c>
    </row>
    <row r="35" spans="2:31" ht="15" customHeight="1" x14ac:dyDescent="0.25">
      <c r="B35" s="10" t="s">
        <v>35</v>
      </c>
      <c r="C35" s="13">
        <f>COUNTIF('Game Data'!P:P,2)</f>
        <v>8</v>
      </c>
      <c r="D35" s="1"/>
      <c r="E35" s="1"/>
      <c r="F35" s="1"/>
      <c r="I35"/>
      <c r="J35" s="10" t="str">
        <f>IFERROR(INDEX('Final Scores'!C:C,MATCH(ROW()-ROW(J$2),'Final Scores'!B:B,0)),"")</f>
        <v/>
      </c>
      <c r="K35" s="1" t="str">
        <f>IFERROR(INDEX('Final Scores'!E:E,MATCH(ROW()-ROW(K$2),'Final Scores'!D:D,0)),"")</f>
        <v/>
      </c>
      <c r="L35" s="1" t="str">
        <f>IFERROR(INDEX('Final Scores'!G:G,MATCH(ROW()-ROW(L$2),'Final Scores'!F:F,0)),"")</f>
        <v/>
      </c>
      <c r="M35" s="1" t="str">
        <f>IFERROR(INDEX('Final Scores'!I:I,MATCH(ROW()-ROW(M$2),'Final Scores'!H:H,0)),"")</f>
        <v/>
      </c>
      <c r="N35" s="1" t="str">
        <f>IFERROR(INDEX('Final Scores'!K:K,MATCH(ROW()-ROW(N$2),'Final Scores'!J:J,0)),"")</f>
        <v/>
      </c>
      <c r="O35" s="1" t="str">
        <f>IFERROR(INDEX('Final Scores'!M:M,MATCH(ROW()-ROW(O$2),'Final Scores'!L:L,0)),"")</f>
        <v/>
      </c>
      <c r="P35" s="1" t="str">
        <f>IFERROR(INDEX('Final Scores'!O:O,MATCH(ROW()-ROW(P$2),'Final Scores'!N:N,0)),"")</f>
        <v/>
      </c>
      <c r="Q35" s="1" t="str">
        <f>IFERROR(INDEX('Final Scores'!Q:Q,MATCH(ROW()-ROW(Q$2),'Final Scores'!P:P,0)),"")</f>
        <v/>
      </c>
      <c r="R35" s="1" t="str">
        <f>IFERROR(INDEX('Final Scores'!S:S,MATCH(ROW()-ROW(R$2),'Final Scores'!R:R,0)),"")</f>
        <v/>
      </c>
      <c r="S35" s="6" t="str">
        <f>IFERROR(INDEX('Final Scores'!U:U,MATCH(ROW()-ROW(S$2),'Final Scores'!T:T,0)),"")</f>
        <v/>
      </c>
      <c r="U35" s="80" t="s">
        <v>17</v>
      </c>
      <c r="V35" s="10">
        <f>'Final Scores'!Y22</f>
        <v>2</v>
      </c>
      <c r="W35" s="1">
        <f>'Final Scores'!Z22</f>
        <v>7</v>
      </c>
      <c r="X35" s="1">
        <f>'Final Scores'!AA22</f>
        <v>2</v>
      </c>
      <c r="Y35" s="1">
        <f>'Final Scores'!AB22</f>
        <v>2</v>
      </c>
      <c r="Z35" s="1">
        <f>'Final Scores'!AC22</f>
        <v>1</v>
      </c>
      <c r="AA35" s="1">
        <f>'Final Scores'!AD22</f>
        <v>1</v>
      </c>
      <c r="AB35" s="1">
        <f>'Final Scores'!AE22</f>
        <v>1</v>
      </c>
      <c r="AC35" s="1" t="str">
        <f>'Final Scores'!AF22</f>
        <v>-</v>
      </c>
      <c r="AD35" s="1">
        <f>'Final Scores'!AG22</f>
        <v>0</v>
      </c>
      <c r="AE35" s="6">
        <f>'Final Scores'!AH22</f>
        <v>4</v>
      </c>
    </row>
    <row r="36" spans="2:31" ht="15" customHeight="1" x14ac:dyDescent="0.25">
      <c r="B36" s="10" t="s">
        <v>36</v>
      </c>
      <c r="C36" s="13">
        <f>COUNTIF('Game Data'!P:P,3)</f>
        <v>13</v>
      </c>
      <c r="D36" s="1"/>
      <c r="E36" s="1"/>
      <c r="F36" s="1"/>
      <c r="I36"/>
      <c r="J36" s="10" t="str">
        <f>IFERROR(INDEX('Final Scores'!C:C,MATCH(ROW()-ROW(J$2),'Final Scores'!B:B,0)),"")</f>
        <v/>
      </c>
      <c r="K36" s="1" t="str">
        <f>IFERROR(INDEX('Final Scores'!E:E,MATCH(ROW()-ROW(K$2),'Final Scores'!D:D,0)),"")</f>
        <v/>
      </c>
      <c r="L36" s="1" t="str">
        <f>IFERROR(INDEX('Final Scores'!G:G,MATCH(ROW()-ROW(L$2),'Final Scores'!F:F,0)),"")</f>
        <v/>
      </c>
      <c r="M36" s="1" t="str">
        <f>IFERROR(INDEX('Final Scores'!I:I,MATCH(ROW()-ROW(M$2),'Final Scores'!H:H,0)),"")</f>
        <v/>
      </c>
      <c r="N36" s="1" t="str">
        <f>IFERROR(INDEX('Final Scores'!K:K,MATCH(ROW()-ROW(N$2),'Final Scores'!J:J,0)),"")</f>
        <v/>
      </c>
      <c r="O36" s="1" t="str">
        <f>IFERROR(INDEX('Final Scores'!M:M,MATCH(ROW()-ROW(O$2),'Final Scores'!L:L,0)),"")</f>
        <v/>
      </c>
      <c r="P36" s="1" t="str">
        <f>IFERROR(INDEX('Final Scores'!O:O,MATCH(ROW()-ROW(P$2),'Final Scores'!N:N,0)),"")</f>
        <v/>
      </c>
      <c r="Q36" s="1" t="str">
        <f>IFERROR(INDEX('Final Scores'!Q:Q,MATCH(ROW()-ROW(Q$2),'Final Scores'!P:P,0)),"")</f>
        <v/>
      </c>
      <c r="R36" s="1" t="str">
        <f>IFERROR(INDEX('Final Scores'!S:S,MATCH(ROW()-ROW(R$2),'Final Scores'!R:R,0)),"")</f>
        <v/>
      </c>
      <c r="S36" s="6" t="str">
        <f>IFERROR(INDEX('Final Scores'!U:U,MATCH(ROW()-ROW(S$2),'Final Scores'!T:T,0)),"")</f>
        <v/>
      </c>
      <c r="U36" s="80" t="s">
        <v>15</v>
      </c>
      <c r="V36" s="10">
        <f>'Final Scores'!Y23</f>
        <v>2</v>
      </c>
      <c r="W36" s="1">
        <f>'Final Scores'!Z23</f>
        <v>4</v>
      </c>
      <c r="X36" s="1">
        <f>'Final Scores'!AA23</f>
        <v>3</v>
      </c>
      <c r="Y36" s="1">
        <f>'Final Scores'!AB23</f>
        <v>1</v>
      </c>
      <c r="Z36" s="1">
        <f>'Final Scores'!AC23</f>
        <v>1</v>
      </c>
      <c r="AA36" s="1">
        <f>'Final Scores'!AD23</f>
        <v>2</v>
      </c>
      <c r="AB36" s="1">
        <f>'Final Scores'!AE23</f>
        <v>2</v>
      </c>
      <c r="AC36" s="1">
        <f>'Final Scores'!AF23</f>
        <v>2</v>
      </c>
      <c r="AD36" s="1" t="str">
        <f>'Final Scores'!AG23</f>
        <v>-</v>
      </c>
      <c r="AE36" s="6">
        <f>'Final Scores'!AH23</f>
        <v>2</v>
      </c>
    </row>
    <row r="37" spans="2:31" ht="15" customHeight="1" thickBot="1" x14ac:dyDescent="0.3">
      <c r="B37" s="10" t="s">
        <v>37</v>
      </c>
      <c r="C37" s="13">
        <f>COUNTIF('Game Data'!P:P,4)</f>
        <v>12</v>
      </c>
      <c r="D37" s="1"/>
      <c r="E37" s="1"/>
      <c r="F37" s="1"/>
      <c r="I37"/>
      <c r="J37" s="10" t="str">
        <f>IFERROR(INDEX('Final Scores'!C:C,MATCH(ROW()-ROW(J$2),'Final Scores'!B:B,0)),"")</f>
        <v/>
      </c>
      <c r="K37" s="1" t="str">
        <f>IFERROR(INDEX('Final Scores'!E:E,MATCH(ROW()-ROW(K$2),'Final Scores'!D:D,0)),"")</f>
        <v/>
      </c>
      <c r="L37" s="1" t="str">
        <f>IFERROR(INDEX('Final Scores'!G:G,MATCH(ROW()-ROW(L$2),'Final Scores'!F:F,0)),"")</f>
        <v/>
      </c>
      <c r="M37" s="1" t="str">
        <f>IFERROR(INDEX('Final Scores'!I:I,MATCH(ROW()-ROW(M$2),'Final Scores'!H:H,0)),"")</f>
        <v/>
      </c>
      <c r="N37" s="1" t="str">
        <f>IFERROR(INDEX('Final Scores'!K:K,MATCH(ROW()-ROW(N$2),'Final Scores'!J:J,0)),"")</f>
        <v/>
      </c>
      <c r="O37" s="1" t="str">
        <f>IFERROR(INDEX('Final Scores'!M:M,MATCH(ROW()-ROW(O$2),'Final Scores'!L:L,0)),"")</f>
        <v/>
      </c>
      <c r="P37" s="1" t="str">
        <f>IFERROR(INDEX('Final Scores'!O:O,MATCH(ROW()-ROW(P$2),'Final Scores'!N:N,0)),"")</f>
        <v/>
      </c>
      <c r="Q37" s="1" t="str">
        <f>IFERROR(INDEX('Final Scores'!Q:Q,MATCH(ROW()-ROW(Q$2),'Final Scores'!P:P,0)),"")</f>
        <v/>
      </c>
      <c r="R37" s="1" t="str">
        <f>IFERROR(INDEX('Final Scores'!S:S,MATCH(ROW()-ROW(R$2),'Final Scores'!R:R,0)),"")</f>
        <v/>
      </c>
      <c r="S37" s="6" t="str">
        <f>IFERROR(INDEX('Final Scores'!U:U,MATCH(ROW()-ROW(S$2),'Final Scores'!T:T,0)),"")</f>
        <v/>
      </c>
      <c r="U37" s="81" t="s">
        <v>12</v>
      </c>
      <c r="V37" s="11">
        <f>'Final Scores'!Y24</f>
        <v>0</v>
      </c>
      <c r="W37" s="17">
        <f>'Final Scores'!Z24</f>
        <v>4</v>
      </c>
      <c r="X37" s="17">
        <f>'Final Scores'!AA24</f>
        <v>5</v>
      </c>
      <c r="Y37" s="17">
        <f>'Final Scores'!AB24</f>
        <v>1</v>
      </c>
      <c r="Z37" s="17">
        <f>'Final Scores'!AC24</f>
        <v>1</v>
      </c>
      <c r="AA37" s="17">
        <f>'Final Scores'!AD24</f>
        <v>0</v>
      </c>
      <c r="AB37" s="17">
        <f>'Final Scores'!AE24</f>
        <v>2</v>
      </c>
      <c r="AC37" s="17">
        <f>'Final Scores'!AF24</f>
        <v>1</v>
      </c>
      <c r="AD37" s="17">
        <f>'Final Scores'!AG24</f>
        <v>0</v>
      </c>
      <c r="AE37" s="7" t="str">
        <f>'Final Scores'!AH24</f>
        <v>-</v>
      </c>
    </row>
    <row r="38" spans="2:31" ht="15" customHeight="1" thickBot="1" x14ac:dyDescent="0.3">
      <c r="B38" s="11" t="s">
        <v>66</v>
      </c>
      <c r="C38" s="14">
        <f>COUNTIF('Game Data'!P:P,5)</f>
        <v>1</v>
      </c>
      <c r="D38" s="1"/>
      <c r="E38" s="1"/>
      <c r="F38" s="1"/>
      <c r="I38"/>
      <c r="J38" s="10" t="str">
        <f>IFERROR(INDEX('Final Scores'!C:C,MATCH(ROW()-ROW(J$2),'Final Scores'!B:B,0)),"")</f>
        <v/>
      </c>
      <c r="K38" s="1" t="str">
        <f>IFERROR(INDEX('Final Scores'!E:E,MATCH(ROW()-ROW(K$2),'Final Scores'!D:D,0)),"")</f>
        <v/>
      </c>
      <c r="L38" s="1" t="str">
        <f>IFERROR(INDEX('Final Scores'!G:G,MATCH(ROW()-ROW(L$2),'Final Scores'!F:F,0)),"")</f>
        <v/>
      </c>
      <c r="M38" s="1" t="str">
        <f>IFERROR(INDEX('Final Scores'!I:I,MATCH(ROW()-ROW(M$2),'Final Scores'!H:H,0)),"")</f>
        <v/>
      </c>
      <c r="N38" s="1" t="str">
        <f>IFERROR(INDEX('Final Scores'!K:K,MATCH(ROW()-ROW(N$2),'Final Scores'!J:J,0)),"")</f>
        <v/>
      </c>
      <c r="O38" s="1" t="str">
        <f>IFERROR(INDEX('Final Scores'!M:M,MATCH(ROW()-ROW(O$2),'Final Scores'!L:L,0)),"")</f>
        <v/>
      </c>
      <c r="P38" s="1" t="str">
        <f>IFERROR(INDEX('Final Scores'!O:O,MATCH(ROW()-ROW(P$2),'Final Scores'!N:N,0)),"")</f>
        <v/>
      </c>
      <c r="Q38" s="1" t="str">
        <f>IFERROR(INDEX('Final Scores'!Q:Q,MATCH(ROW()-ROW(Q$2),'Final Scores'!P:P,0)),"")</f>
        <v/>
      </c>
      <c r="R38" s="1" t="str">
        <f>IFERROR(INDEX('Final Scores'!S:S,MATCH(ROW()-ROW(R$2),'Final Scores'!R:R,0)),"")</f>
        <v/>
      </c>
      <c r="S38" s="6" t="str">
        <f>IFERROR(INDEX('Final Scores'!U:U,MATCH(ROW()-ROW(S$2),'Final Scores'!T:T,0)),"")</f>
        <v/>
      </c>
    </row>
    <row r="39" spans="2:31" ht="15" customHeight="1" thickBot="1" x14ac:dyDescent="0.3">
      <c r="I39"/>
      <c r="J39" s="10" t="str">
        <f>IFERROR(INDEX('Final Scores'!C:C,MATCH(ROW()-ROW(J$2),'Final Scores'!B:B,0)),"")</f>
        <v/>
      </c>
      <c r="K39" s="1" t="str">
        <f>IFERROR(INDEX('Final Scores'!E:E,MATCH(ROW()-ROW(K$2),'Final Scores'!D:D,0)),"")</f>
        <v/>
      </c>
      <c r="L39" s="1" t="str">
        <f>IFERROR(INDEX('Final Scores'!G:G,MATCH(ROW()-ROW(L$2),'Final Scores'!F:F,0)),"")</f>
        <v/>
      </c>
      <c r="M39" s="1" t="str">
        <f>IFERROR(INDEX('Final Scores'!I:I,MATCH(ROW()-ROW(M$2),'Final Scores'!H:H,0)),"")</f>
        <v/>
      </c>
      <c r="N39" s="1" t="str">
        <f>IFERROR(INDEX('Final Scores'!K:K,MATCH(ROW()-ROW(N$2),'Final Scores'!J:J,0)),"")</f>
        <v/>
      </c>
      <c r="O39" s="1" t="str">
        <f>IFERROR(INDEX('Final Scores'!M:M,MATCH(ROW()-ROW(O$2),'Final Scores'!L:L,0)),"")</f>
        <v/>
      </c>
      <c r="P39" s="1" t="str">
        <f>IFERROR(INDEX('Final Scores'!O:O,MATCH(ROW()-ROW(P$2),'Final Scores'!N:N,0)),"")</f>
        <v/>
      </c>
      <c r="Q39" s="1" t="str">
        <f>IFERROR(INDEX('Final Scores'!Q:Q,MATCH(ROW()-ROW(Q$2),'Final Scores'!P:P,0)),"")</f>
        <v/>
      </c>
      <c r="R39" s="1" t="str">
        <f>IFERROR(INDEX('Final Scores'!S:S,MATCH(ROW()-ROW(R$2),'Final Scores'!R:R,0)),"")</f>
        <v/>
      </c>
      <c r="S39" s="6" t="str">
        <f>IFERROR(INDEX('Final Scores'!U:U,MATCH(ROW()-ROW(S$2),'Final Scores'!T:T,0)),"")</f>
        <v/>
      </c>
      <c r="U39" s="9" t="s">
        <v>56</v>
      </c>
      <c r="V39" s="28" t="s">
        <v>13</v>
      </c>
      <c r="W39" s="29" t="s">
        <v>18</v>
      </c>
      <c r="X39" s="29" t="s">
        <v>20</v>
      </c>
      <c r="Y39" s="29" t="s">
        <v>21</v>
      </c>
      <c r="Z39" s="29" t="s">
        <v>14</v>
      </c>
      <c r="AA39" s="29" t="s">
        <v>19</v>
      </c>
      <c r="AB39" s="29" t="s">
        <v>16</v>
      </c>
      <c r="AC39" s="29" t="s">
        <v>17</v>
      </c>
      <c r="AD39" s="29" t="s">
        <v>15</v>
      </c>
      <c r="AE39" s="30" t="s">
        <v>12</v>
      </c>
    </row>
    <row r="40" spans="2:31" ht="15" customHeight="1" thickBot="1" x14ac:dyDescent="0.3">
      <c r="B40" s="12" t="s">
        <v>41</v>
      </c>
      <c r="C40" s="28" t="s">
        <v>13</v>
      </c>
      <c r="D40" s="29" t="s">
        <v>76</v>
      </c>
      <c r="E40" s="29" t="s">
        <v>20</v>
      </c>
      <c r="F40" s="29" t="s">
        <v>21</v>
      </c>
      <c r="G40" s="30" t="s">
        <v>14</v>
      </c>
      <c r="H40" s="31"/>
      <c r="I40"/>
      <c r="J40" s="10" t="str">
        <f>IFERROR(INDEX('Final Scores'!C:C,MATCH(ROW()-ROW(J$2),'Final Scores'!B:B,0)),"")</f>
        <v/>
      </c>
      <c r="K40" s="1" t="str">
        <f>IFERROR(INDEX('Final Scores'!E:E,MATCH(ROW()-ROW(K$2),'Final Scores'!D:D,0)),"")</f>
        <v/>
      </c>
      <c r="L40" s="1" t="str">
        <f>IFERROR(INDEX('Final Scores'!G:G,MATCH(ROW()-ROW(L$2),'Final Scores'!F:F,0)),"")</f>
        <v/>
      </c>
      <c r="M40" s="1" t="str">
        <f>IFERROR(INDEX('Final Scores'!I:I,MATCH(ROW()-ROW(M$2),'Final Scores'!H:H,0)),"")</f>
        <v/>
      </c>
      <c r="N40" s="1" t="str">
        <f>IFERROR(INDEX('Final Scores'!K:K,MATCH(ROW()-ROW(N$2),'Final Scores'!J:J,0)),"")</f>
        <v/>
      </c>
      <c r="O40" s="1" t="str">
        <f>IFERROR(INDEX('Final Scores'!M:M,MATCH(ROW()-ROW(O$2),'Final Scores'!L:L,0)),"")</f>
        <v/>
      </c>
      <c r="P40" s="1" t="str">
        <f>IFERROR(INDEX('Final Scores'!O:O,MATCH(ROW()-ROW(P$2),'Final Scores'!N:N,0)),"")</f>
        <v/>
      </c>
      <c r="Q40" s="1" t="str">
        <f>IFERROR(INDEX('Final Scores'!Q:Q,MATCH(ROW()-ROW(Q$2),'Final Scores'!P:P,0)),"")</f>
        <v/>
      </c>
      <c r="R40" s="1" t="str">
        <f>IFERROR(INDEX('Final Scores'!S:S,MATCH(ROW()-ROW(R$2),'Final Scores'!R:R,0)),"")</f>
        <v/>
      </c>
      <c r="S40" s="6" t="str">
        <f>IFERROR(INDEX('Final Scores'!U:U,MATCH(ROW()-ROW(S$2),'Final Scores'!T:T,0)),"")</f>
        <v/>
      </c>
      <c r="U40" s="80" t="s">
        <v>13</v>
      </c>
      <c r="V40" s="5" t="str">
        <f>'Final Scores'!Y27</f>
        <v>-</v>
      </c>
      <c r="W40" s="16">
        <f>'Final Scores'!Z27</f>
        <v>9</v>
      </c>
      <c r="X40" s="16">
        <f>'Final Scores'!AA27</f>
        <v>4</v>
      </c>
      <c r="Y40" s="16">
        <f>'Final Scores'!AB27</f>
        <v>2</v>
      </c>
      <c r="Z40" s="16">
        <f>'Final Scores'!AC27</f>
        <v>3</v>
      </c>
      <c r="AA40" s="16">
        <f>'Final Scores'!AD27</f>
        <v>1</v>
      </c>
      <c r="AB40" s="16">
        <f>'Final Scores'!AE27</f>
        <v>2</v>
      </c>
      <c r="AC40" s="16">
        <f>'Final Scores'!AF27</f>
        <v>2</v>
      </c>
      <c r="AD40" s="16">
        <f>'Final Scores'!AG27</f>
        <v>2</v>
      </c>
      <c r="AE40" s="2">
        <f>'Final Scores'!AH27</f>
        <v>6</v>
      </c>
    </row>
    <row r="41" spans="2:31" ht="15" customHeight="1" x14ac:dyDescent="0.25">
      <c r="B41" s="10" t="s">
        <v>34</v>
      </c>
      <c r="C41" s="8">
        <f>COUNTIF('Game Data'!$D:$D,Totals!C$40)</f>
        <v>4</v>
      </c>
      <c r="D41" s="16">
        <f>COUNTIF('Game Data'!$D:$D,Totals!D$40)</f>
        <v>7</v>
      </c>
      <c r="E41" s="8">
        <f>COUNTIF('Game Data'!$D:$D,Totals!E$40)</f>
        <v>7</v>
      </c>
      <c r="F41" s="16">
        <f>COUNTIF('Game Data'!$D:$D,Totals!F$40)</f>
        <v>0</v>
      </c>
      <c r="G41" s="8">
        <f>COUNTIF('Game Data'!$D:$D,Totals!G$40)</f>
        <v>4</v>
      </c>
      <c r="I41"/>
      <c r="J41" s="10" t="str">
        <f>IFERROR(INDEX('Final Scores'!C:C,MATCH(ROW()-ROW(J$2),'Final Scores'!B:B,0)),"")</f>
        <v/>
      </c>
      <c r="K41" s="1" t="str">
        <f>IFERROR(INDEX('Final Scores'!E:E,MATCH(ROW()-ROW(K$2),'Final Scores'!D:D,0)),"")</f>
        <v/>
      </c>
      <c r="L41" s="1" t="str">
        <f>IFERROR(INDEX('Final Scores'!G:G,MATCH(ROW()-ROW(L$2),'Final Scores'!F:F,0)),"")</f>
        <v/>
      </c>
      <c r="M41" s="1" t="str">
        <f>IFERROR(INDEX('Final Scores'!I:I,MATCH(ROW()-ROW(M$2),'Final Scores'!H:H,0)),"")</f>
        <v/>
      </c>
      <c r="N41" s="1" t="str">
        <f>IFERROR(INDEX('Final Scores'!K:K,MATCH(ROW()-ROW(N$2),'Final Scores'!J:J,0)),"")</f>
        <v/>
      </c>
      <c r="O41" s="1" t="str">
        <f>IFERROR(INDEX('Final Scores'!M:M,MATCH(ROW()-ROW(O$2),'Final Scores'!L:L,0)),"")</f>
        <v/>
      </c>
      <c r="P41" s="1" t="str">
        <f>IFERROR(INDEX('Final Scores'!O:O,MATCH(ROW()-ROW(P$2),'Final Scores'!N:N,0)),"")</f>
        <v/>
      </c>
      <c r="Q41" s="1" t="str">
        <f>IFERROR(INDEX('Final Scores'!Q:Q,MATCH(ROW()-ROW(Q$2),'Final Scores'!P:P,0)),"")</f>
        <v/>
      </c>
      <c r="R41" s="1" t="str">
        <f>IFERROR(INDEX('Final Scores'!S:S,MATCH(ROW()-ROW(R$2),'Final Scores'!R:R,0)),"")</f>
        <v/>
      </c>
      <c r="S41" s="6" t="str">
        <f>IFERROR(INDEX('Final Scores'!U:U,MATCH(ROW()-ROW(S$2),'Final Scores'!T:T,0)),"")</f>
        <v/>
      </c>
      <c r="U41" s="80" t="s">
        <v>18</v>
      </c>
      <c r="V41" s="10">
        <f>'Final Scores'!Y28</f>
        <v>1</v>
      </c>
      <c r="W41" s="1" t="str">
        <f>'Final Scores'!Z28</f>
        <v>-</v>
      </c>
      <c r="X41" s="1">
        <f>'Final Scores'!AA28</f>
        <v>5</v>
      </c>
      <c r="Y41" s="1">
        <f>'Final Scores'!AB28</f>
        <v>2</v>
      </c>
      <c r="Z41" s="1">
        <f>'Final Scores'!AC28</f>
        <v>1</v>
      </c>
      <c r="AA41" s="1">
        <f>'Final Scores'!AD28</f>
        <v>1</v>
      </c>
      <c r="AB41" s="1">
        <f>'Final Scores'!AE28</f>
        <v>4</v>
      </c>
      <c r="AC41" s="1">
        <f>'Final Scores'!AF28</f>
        <v>2</v>
      </c>
      <c r="AD41" s="1">
        <f>'Final Scores'!AG28</f>
        <v>0</v>
      </c>
      <c r="AE41" s="6">
        <f>'Final Scores'!AH28</f>
        <v>6</v>
      </c>
    </row>
    <row r="42" spans="2:31" ht="15" customHeight="1" x14ac:dyDescent="0.25">
      <c r="B42" s="10" t="s">
        <v>35</v>
      </c>
      <c r="C42" s="13">
        <f>COUNTIF('Game Data'!$E:$E,Totals!C$40)</f>
        <v>5</v>
      </c>
      <c r="D42" s="1">
        <f>COUNTIF('Game Data'!$E:$E,Totals!D$40)</f>
        <v>1</v>
      </c>
      <c r="E42" s="13">
        <f>COUNTIF('Game Data'!$E:$E,Totals!E$40)</f>
        <v>4</v>
      </c>
      <c r="F42" s="1">
        <f>COUNTIF('Game Data'!$E:$E,Totals!F$40)</f>
        <v>8</v>
      </c>
      <c r="G42" s="13">
        <f>COUNTIF('Game Data'!$E:$E,Totals!G$40)</f>
        <v>5</v>
      </c>
      <c r="I42"/>
      <c r="J42" s="10" t="str">
        <f>IFERROR(INDEX('Final Scores'!C:C,MATCH(ROW()-ROW(J$2),'Final Scores'!B:B,0)),"")</f>
        <v/>
      </c>
      <c r="K42" s="1" t="str">
        <f>IFERROR(INDEX('Final Scores'!E:E,MATCH(ROW()-ROW(K$2),'Final Scores'!D:D,0)),"")</f>
        <v/>
      </c>
      <c r="L42" s="1" t="str">
        <f>IFERROR(INDEX('Final Scores'!G:G,MATCH(ROW()-ROW(L$2),'Final Scores'!F:F,0)),"")</f>
        <v/>
      </c>
      <c r="M42" s="1" t="str">
        <f>IFERROR(INDEX('Final Scores'!I:I,MATCH(ROW()-ROW(M$2),'Final Scores'!H:H,0)),"")</f>
        <v/>
      </c>
      <c r="N42" s="1" t="str">
        <f>IFERROR(INDEX('Final Scores'!K:K,MATCH(ROW()-ROW(N$2),'Final Scores'!J:J,0)),"")</f>
        <v/>
      </c>
      <c r="O42" s="1" t="str">
        <f>IFERROR(INDEX('Final Scores'!M:M,MATCH(ROW()-ROW(O$2),'Final Scores'!L:L,0)),"")</f>
        <v/>
      </c>
      <c r="P42" s="1" t="str">
        <f>IFERROR(INDEX('Final Scores'!O:O,MATCH(ROW()-ROW(P$2),'Final Scores'!N:N,0)),"")</f>
        <v/>
      </c>
      <c r="Q42" s="1" t="str">
        <f>IFERROR(INDEX('Final Scores'!Q:Q,MATCH(ROW()-ROW(Q$2),'Final Scores'!P:P,0)),"")</f>
        <v/>
      </c>
      <c r="R42" s="1" t="str">
        <f>IFERROR(INDEX('Final Scores'!S:S,MATCH(ROW()-ROW(R$2),'Final Scores'!R:R,0)),"")</f>
        <v/>
      </c>
      <c r="S42" s="6" t="str">
        <f>IFERROR(INDEX('Final Scores'!U:U,MATCH(ROW()-ROW(S$2),'Final Scores'!T:T,0)),"")</f>
        <v/>
      </c>
      <c r="U42" s="80" t="s">
        <v>20</v>
      </c>
      <c r="V42" s="10">
        <f>'Final Scores'!Y29</f>
        <v>2</v>
      </c>
      <c r="W42" s="1">
        <f>'Final Scores'!Z29</f>
        <v>7</v>
      </c>
      <c r="X42" s="1" t="str">
        <f>'Final Scores'!AA29</f>
        <v>-</v>
      </c>
      <c r="Y42" s="1">
        <f>'Final Scores'!AB29</f>
        <v>1</v>
      </c>
      <c r="Z42" s="1">
        <f>'Final Scores'!AC29</f>
        <v>4</v>
      </c>
      <c r="AA42" s="1">
        <f>'Final Scores'!AD29</f>
        <v>2</v>
      </c>
      <c r="AB42" s="1">
        <f>'Final Scores'!AE29</f>
        <v>3</v>
      </c>
      <c r="AC42" s="1">
        <f>'Final Scores'!AF29</f>
        <v>1</v>
      </c>
      <c r="AD42" s="1">
        <f>'Final Scores'!AG29</f>
        <v>1</v>
      </c>
      <c r="AE42" s="6">
        <f>'Final Scores'!AH29</f>
        <v>5</v>
      </c>
    </row>
    <row r="43" spans="2:31" ht="15" customHeight="1" x14ac:dyDescent="0.25">
      <c r="B43" s="10" t="s">
        <v>36</v>
      </c>
      <c r="C43" s="13">
        <f>COUNTIF('Game Data'!$F:$F,Totals!C$40)</f>
        <v>4</v>
      </c>
      <c r="D43" s="1">
        <f>COUNTIF('Game Data'!$F:$F,Totals!D$40)</f>
        <v>13</v>
      </c>
      <c r="E43" s="13">
        <f>COUNTIF('Game Data'!$F:$F,Totals!E$40)</f>
        <v>8</v>
      </c>
      <c r="F43" s="1">
        <f>COUNTIF('Game Data'!$F:$F,Totals!F$40)</f>
        <v>5</v>
      </c>
      <c r="G43" s="13">
        <f>COUNTIF('Game Data'!$F:$F,Totals!G$40)</f>
        <v>4</v>
      </c>
      <c r="I43"/>
      <c r="J43" s="10" t="str">
        <f>IFERROR(INDEX('Final Scores'!C:C,MATCH(ROW()-ROW(J$2),'Final Scores'!B:B,0)),"")</f>
        <v/>
      </c>
      <c r="K43" s="1" t="str">
        <f>IFERROR(INDEX('Final Scores'!E:E,MATCH(ROW()-ROW(K$2),'Final Scores'!D:D,0)),"")</f>
        <v/>
      </c>
      <c r="L43" s="1" t="str">
        <f>IFERROR(INDEX('Final Scores'!G:G,MATCH(ROW()-ROW(L$2),'Final Scores'!F:F,0)),"")</f>
        <v/>
      </c>
      <c r="M43" s="1" t="str">
        <f>IFERROR(INDEX('Final Scores'!I:I,MATCH(ROW()-ROW(M$2),'Final Scores'!H:H,0)),"")</f>
        <v/>
      </c>
      <c r="N43" s="1" t="str">
        <f>IFERROR(INDEX('Final Scores'!K:K,MATCH(ROW()-ROW(N$2),'Final Scores'!J:J,0)),"")</f>
        <v/>
      </c>
      <c r="O43" s="1" t="str">
        <f>IFERROR(INDEX('Final Scores'!M:M,MATCH(ROW()-ROW(O$2),'Final Scores'!L:L,0)),"")</f>
        <v/>
      </c>
      <c r="P43" s="1" t="str">
        <f>IFERROR(INDEX('Final Scores'!O:O,MATCH(ROW()-ROW(P$2),'Final Scores'!N:N,0)),"")</f>
        <v/>
      </c>
      <c r="Q43" s="1" t="str">
        <f>IFERROR(INDEX('Final Scores'!Q:Q,MATCH(ROW()-ROW(Q$2),'Final Scores'!P:P,0)),"")</f>
        <v/>
      </c>
      <c r="R43" s="1" t="str">
        <f>IFERROR(INDEX('Final Scores'!S:S,MATCH(ROW()-ROW(R$2),'Final Scores'!R:R,0)),"")</f>
        <v/>
      </c>
      <c r="S43" s="6" t="str">
        <f>IFERROR(INDEX('Final Scores'!U:U,MATCH(ROW()-ROW(S$2),'Final Scores'!T:T,0)),"")</f>
        <v/>
      </c>
      <c r="U43" s="80" t="s">
        <v>21</v>
      </c>
      <c r="V43" s="10">
        <f>'Final Scores'!Y30</f>
        <v>2</v>
      </c>
      <c r="W43" s="1">
        <f>'Final Scores'!Z30</f>
        <v>9</v>
      </c>
      <c r="X43" s="1">
        <f>'Final Scores'!AA30</f>
        <v>4</v>
      </c>
      <c r="Y43" s="1" t="str">
        <f>'Final Scores'!AB30</f>
        <v>-</v>
      </c>
      <c r="Z43" s="1">
        <f>'Final Scores'!AC30</f>
        <v>3</v>
      </c>
      <c r="AA43" s="1">
        <f>'Final Scores'!AD30</f>
        <v>2</v>
      </c>
      <c r="AB43" s="1">
        <f>'Final Scores'!AE30</f>
        <v>1</v>
      </c>
      <c r="AC43" s="1">
        <f>'Final Scores'!AF30</f>
        <v>2</v>
      </c>
      <c r="AD43" s="1">
        <f>'Final Scores'!AG30</f>
        <v>2</v>
      </c>
      <c r="AE43" s="6">
        <f>'Final Scores'!AH30</f>
        <v>5</v>
      </c>
    </row>
    <row r="44" spans="2:31" ht="15" customHeight="1" x14ac:dyDescent="0.25">
      <c r="B44" s="10" t="s">
        <v>37</v>
      </c>
      <c r="C44" s="13">
        <f>COUNTIF('Game Data'!$G:$G,Totals!C$40)</f>
        <v>5</v>
      </c>
      <c r="D44" s="1">
        <f>COUNTIF('Game Data'!$G:$G,Totals!D$40)</f>
        <v>4</v>
      </c>
      <c r="E44" s="13">
        <f>COUNTIF('Game Data'!$G:$G,Totals!E$40)</f>
        <v>3</v>
      </c>
      <c r="F44" s="1">
        <f>COUNTIF('Game Data'!$G:$G,Totals!F$40)</f>
        <v>4</v>
      </c>
      <c r="G44" s="13">
        <f>COUNTIF('Game Data'!$G:$G,Totals!G$40)</f>
        <v>1</v>
      </c>
      <c r="I44"/>
      <c r="J44" s="10" t="str">
        <f>IFERROR(INDEX('Final Scores'!C:C,MATCH(ROW()-ROW(J$2),'Final Scores'!B:B,0)),"")</f>
        <v/>
      </c>
      <c r="K44" s="1" t="str">
        <f>IFERROR(INDEX('Final Scores'!E:E,MATCH(ROW()-ROW(K$2),'Final Scores'!D:D,0)),"")</f>
        <v/>
      </c>
      <c r="L44" s="1" t="str">
        <f>IFERROR(INDEX('Final Scores'!G:G,MATCH(ROW()-ROW(L$2),'Final Scores'!F:F,0)),"")</f>
        <v/>
      </c>
      <c r="M44" s="1" t="str">
        <f>IFERROR(INDEX('Final Scores'!I:I,MATCH(ROW()-ROW(M$2),'Final Scores'!H:H,0)),"")</f>
        <v/>
      </c>
      <c r="N44" s="1" t="str">
        <f>IFERROR(INDEX('Final Scores'!K:K,MATCH(ROW()-ROW(N$2),'Final Scores'!J:J,0)),"")</f>
        <v/>
      </c>
      <c r="O44" s="1" t="str">
        <f>IFERROR(INDEX('Final Scores'!M:M,MATCH(ROW()-ROW(O$2),'Final Scores'!L:L,0)),"")</f>
        <v/>
      </c>
      <c r="P44" s="1" t="str">
        <f>IFERROR(INDEX('Final Scores'!O:O,MATCH(ROW()-ROW(P$2),'Final Scores'!N:N,0)),"")</f>
        <v/>
      </c>
      <c r="Q44" s="1" t="str">
        <f>IFERROR(INDEX('Final Scores'!Q:Q,MATCH(ROW()-ROW(Q$2),'Final Scores'!P:P,0)),"")</f>
        <v/>
      </c>
      <c r="R44" s="1" t="str">
        <f>IFERROR(INDEX('Final Scores'!S:S,MATCH(ROW()-ROW(R$2),'Final Scores'!R:R,0)),"")</f>
        <v/>
      </c>
      <c r="S44" s="6" t="str">
        <f>IFERROR(INDEX('Final Scores'!U:U,MATCH(ROW()-ROW(S$2),'Final Scores'!T:T,0)),"")</f>
        <v/>
      </c>
      <c r="U44" s="80" t="s">
        <v>14</v>
      </c>
      <c r="V44" s="10">
        <f>'Final Scores'!Y31</f>
        <v>3</v>
      </c>
      <c r="W44" s="1">
        <f>'Final Scores'!Z31</f>
        <v>11</v>
      </c>
      <c r="X44" s="1">
        <f>'Final Scores'!AA31</f>
        <v>5</v>
      </c>
      <c r="Y44" s="1">
        <f>'Final Scores'!AB31</f>
        <v>3</v>
      </c>
      <c r="Z44" s="1" t="str">
        <f>'Final Scores'!AC31</f>
        <v>-</v>
      </c>
      <c r="AA44" s="1">
        <f>'Final Scores'!AD31</f>
        <v>1</v>
      </c>
      <c r="AB44" s="1">
        <f>'Final Scores'!AE31</f>
        <v>2</v>
      </c>
      <c r="AC44" s="1">
        <f>'Final Scores'!AF31</f>
        <v>3</v>
      </c>
      <c r="AD44" s="1">
        <f>'Final Scores'!AG31</f>
        <v>1</v>
      </c>
      <c r="AE44" s="6">
        <f>'Final Scores'!AH31</f>
        <v>4</v>
      </c>
    </row>
    <row r="45" spans="2:31" ht="15" customHeight="1" thickBot="1" x14ac:dyDescent="0.3">
      <c r="B45" s="10" t="s">
        <v>66</v>
      </c>
      <c r="C45" s="13">
        <f>COUNTIF('Game Data'!$H:$H,Totals!C$40)</f>
        <v>0</v>
      </c>
      <c r="D45" s="1">
        <f>COUNTIF('Game Data'!$H:$H,Totals!D$40)</f>
        <v>2</v>
      </c>
      <c r="E45" s="13">
        <f>COUNTIF('Game Data'!$H:$H,Totals!E$40)</f>
        <v>1</v>
      </c>
      <c r="F45" s="1">
        <f>COUNTIF('Game Data'!$H:$H,Totals!F$40)</f>
        <v>2</v>
      </c>
      <c r="G45" s="13">
        <f>COUNTIF('Game Data'!$H:$H,Totals!G$40)</f>
        <v>2</v>
      </c>
      <c r="I45"/>
      <c r="J45" s="10" t="str">
        <f>IFERROR(INDEX('Final Scores'!C:C,MATCH(ROW()-ROW(J$2),'Final Scores'!B:B,0)),"")</f>
        <v/>
      </c>
      <c r="K45" s="1" t="str">
        <f>IFERROR(INDEX('Final Scores'!E:E,MATCH(ROW()-ROW(K$2),'Final Scores'!D:D,0)),"")</f>
        <v/>
      </c>
      <c r="L45" s="1" t="str">
        <f>IFERROR(INDEX('Final Scores'!G:G,MATCH(ROW()-ROW(L$2),'Final Scores'!F:F,0)),"")</f>
        <v/>
      </c>
      <c r="M45" s="1" t="str">
        <f>IFERROR(INDEX('Final Scores'!I:I,MATCH(ROW()-ROW(M$2),'Final Scores'!H:H,0)),"")</f>
        <v/>
      </c>
      <c r="N45" s="1" t="str">
        <f>IFERROR(INDEX('Final Scores'!K:K,MATCH(ROW()-ROW(N$2),'Final Scores'!J:J,0)),"")</f>
        <v/>
      </c>
      <c r="O45" s="1" t="str">
        <f>IFERROR(INDEX('Final Scores'!M:M,MATCH(ROW()-ROW(O$2),'Final Scores'!L:L,0)),"")</f>
        <v/>
      </c>
      <c r="P45" s="1" t="str">
        <f>IFERROR(INDEX('Final Scores'!O:O,MATCH(ROW()-ROW(P$2),'Final Scores'!N:N,0)),"")</f>
        <v/>
      </c>
      <c r="Q45" s="1" t="str">
        <f>IFERROR(INDEX('Final Scores'!Q:Q,MATCH(ROW()-ROW(Q$2),'Final Scores'!P:P,0)),"")</f>
        <v/>
      </c>
      <c r="R45" s="1" t="str">
        <f>IFERROR(INDEX('Final Scores'!S:S,MATCH(ROW()-ROW(R$2),'Final Scores'!R:R,0)),"")</f>
        <v/>
      </c>
      <c r="S45" s="6" t="str">
        <f>IFERROR(INDEX('Final Scores'!U:U,MATCH(ROW()-ROW(S$2),'Final Scores'!T:T,0)),"")</f>
        <v/>
      </c>
      <c r="U45" s="80" t="s">
        <v>19</v>
      </c>
      <c r="V45" s="10">
        <f>'Final Scores'!Y32</f>
        <v>3</v>
      </c>
      <c r="W45" s="1">
        <f>'Final Scores'!Z32</f>
        <v>8</v>
      </c>
      <c r="X45" s="1">
        <f>'Final Scores'!AA32</f>
        <v>5</v>
      </c>
      <c r="Y45" s="1">
        <f>'Final Scores'!AB32</f>
        <v>2</v>
      </c>
      <c r="Z45" s="1">
        <f>'Final Scores'!AC32</f>
        <v>1</v>
      </c>
      <c r="AA45" s="1" t="str">
        <f>'Final Scores'!AD32</f>
        <v>-</v>
      </c>
      <c r="AB45" s="1">
        <f>'Final Scores'!AE32</f>
        <v>4</v>
      </c>
      <c r="AC45" s="1">
        <f>'Final Scores'!AF32</f>
        <v>3</v>
      </c>
      <c r="AD45" s="1">
        <f>'Final Scores'!AG32</f>
        <v>1</v>
      </c>
      <c r="AE45" s="6">
        <f>'Final Scores'!AH32</f>
        <v>5</v>
      </c>
    </row>
    <row r="46" spans="2:31" ht="15" customHeight="1" x14ac:dyDescent="0.25">
      <c r="B46" s="5" t="s">
        <v>77</v>
      </c>
      <c r="C46" s="8">
        <f>COUNTIFS('Game Data'!$J:$J,Totals!$B46,'Game Data'!$D:$D,Totals!C$40)+COUNTIFS('Game Data'!$J:$J,Totals!$B46,'Game Data'!$E:$E,Totals!C$40)+COUNTIFS('Game Data'!$J:$J,Totals!$B46,'Game Data'!$F:$F,Totals!C$40)+COUNTIFS('Game Data'!$J:$J,Totals!$B46,'Game Data'!$G:$G,Totals!C$40)+COUNTIFS('Game Data'!$J:$J,Totals!$B46,'Game Data'!$H:$H,Totals!C$40)</f>
        <v>3</v>
      </c>
      <c r="D46" s="16">
        <f>COUNTIFS('Game Data'!$J:$J,Totals!$B46,'Game Data'!$D:$D,Totals!D$40)+COUNTIFS('Game Data'!$J:$J,Totals!$B46,'Game Data'!$E:$E,Totals!D$40)+COUNTIFS('Game Data'!$J:$J,Totals!$B46,'Game Data'!$F:$F,Totals!D$40)+COUNTIFS('Game Data'!$J:$J,Totals!$B46,'Game Data'!$G:$G,Totals!D$40)+COUNTIFS('Game Data'!$J:$J,Totals!$B46,'Game Data'!$H:$H,Totals!D$40)</f>
        <v>6</v>
      </c>
      <c r="E46" s="8">
        <f>COUNTIFS('Game Data'!$J:$J,Totals!$B46,'Game Data'!$D:$D,Totals!E$40)+COUNTIFS('Game Data'!$J:$J,Totals!$B46,'Game Data'!$E:$E,Totals!E$40)+COUNTIFS('Game Data'!$J:$J,Totals!$B46,'Game Data'!$F:$F,Totals!E$40)+COUNTIFS('Game Data'!$J:$J,Totals!$B46,'Game Data'!$G:$G,Totals!E$40)+COUNTIFS('Game Data'!$J:$J,Totals!$B46,'Game Data'!$H:$H,Totals!E$40)</f>
        <v>9</v>
      </c>
      <c r="F46" s="16">
        <f>COUNTIFS('Game Data'!$J:$J,Totals!$B46,'Game Data'!$D:$D,Totals!F$40)+COUNTIFS('Game Data'!$J:$J,Totals!$B46,'Game Data'!$E:$E,Totals!F$40)+COUNTIFS('Game Data'!$J:$J,Totals!$B46,'Game Data'!$F:$F,Totals!F$40)+COUNTIFS('Game Data'!$J:$J,Totals!$B46,'Game Data'!$G:$G,Totals!F$40)+COUNTIFS('Game Data'!$J:$J,Totals!$B46,'Game Data'!$H:$H,Totals!F$40)</f>
        <v>6</v>
      </c>
      <c r="G46" s="8">
        <f>COUNTIFS('Game Data'!$J:$J,Totals!$B46,'Game Data'!$D:$D,Totals!G$40)+COUNTIFS('Game Data'!$J:$J,Totals!$B46,'Game Data'!$E:$E,Totals!G$40)+COUNTIFS('Game Data'!$J:$J,Totals!$B46,'Game Data'!$F:$F,Totals!G$40)+COUNTIFS('Game Data'!$J:$J,Totals!$B46,'Game Data'!$G:$G,Totals!G$40)+COUNTIFS('Game Data'!$J:$J,Totals!$B46,'Game Data'!$H:$H,Totals!G$40)</f>
        <v>5</v>
      </c>
      <c r="I46"/>
      <c r="J46" s="10" t="str">
        <f>IFERROR(INDEX('Final Scores'!C:C,MATCH(ROW()-ROW(J$2),'Final Scores'!B:B,0)),"")</f>
        <v/>
      </c>
      <c r="K46" s="1" t="str">
        <f>IFERROR(INDEX('Final Scores'!E:E,MATCH(ROW()-ROW(K$2),'Final Scores'!D:D,0)),"")</f>
        <v/>
      </c>
      <c r="L46" s="1" t="str">
        <f>IFERROR(INDEX('Final Scores'!G:G,MATCH(ROW()-ROW(L$2),'Final Scores'!F:F,0)),"")</f>
        <v/>
      </c>
      <c r="M46" s="1" t="str">
        <f>IFERROR(INDEX('Final Scores'!I:I,MATCH(ROW()-ROW(M$2),'Final Scores'!H:H,0)),"")</f>
        <v/>
      </c>
      <c r="N46" s="1" t="str">
        <f>IFERROR(INDEX('Final Scores'!K:K,MATCH(ROW()-ROW(N$2),'Final Scores'!J:J,0)),"")</f>
        <v/>
      </c>
      <c r="O46" s="1" t="str">
        <f>IFERROR(INDEX('Final Scores'!M:M,MATCH(ROW()-ROW(O$2),'Final Scores'!L:L,0)),"")</f>
        <v/>
      </c>
      <c r="P46" s="1" t="str">
        <f>IFERROR(INDEX('Final Scores'!O:O,MATCH(ROW()-ROW(P$2),'Final Scores'!N:N,0)),"")</f>
        <v/>
      </c>
      <c r="Q46" s="1" t="str">
        <f>IFERROR(INDEX('Final Scores'!Q:Q,MATCH(ROW()-ROW(Q$2),'Final Scores'!P:P,0)),"")</f>
        <v/>
      </c>
      <c r="R46" s="1" t="str">
        <f>IFERROR(INDEX('Final Scores'!S:S,MATCH(ROW()-ROW(R$2),'Final Scores'!R:R,0)),"")</f>
        <v/>
      </c>
      <c r="S46" s="6" t="str">
        <f>IFERROR(INDEX('Final Scores'!U:U,MATCH(ROW()-ROW(S$2),'Final Scores'!T:T,0)),"")</f>
        <v/>
      </c>
      <c r="U46" s="80" t="s">
        <v>16</v>
      </c>
      <c r="V46" s="10">
        <f>'Final Scores'!Y33</f>
        <v>2</v>
      </c>
      <c r="W46" s="1">
        <f>'Final Scores'!Z33</f>
        <v>8</v>
      </c>
      <c r="X46" s="1">
        <f>'Final Scores'!AA33</f>
        <v>3</v>
      </c>
      <c r="Y46" s="1">
        <f>'Final Scores'!AB33</f>
        <v>2</v>
      </c>
      <c r="Z46" s="1">
        <f>'Final Scores'!AC33</f>
        <v>4</v>
      </c>
      <c r="AA46" s="1">
        <f>'Final Scores'!AD33</f>
        <v>1</v>
      </c>
      <c r="AB46" s="1" t="str">
        <f>'Final Scores'!AE33</f>
        <v>-</v>
      </c>
      <c r="AC46" s="1">
        <f>'Final Scores'!AF33</f>
        <v>2</v>
      </c>
      <c r="AD46" s="1">
        <f>'Final Scores'!AG33</f>
        <v>1</v>
      </c>
      <c r="AE46" s="6">
        <f>'Final Scores'!AH33</f>
        <v>4</v>
      </c>
    </row>
    <row r="47" spans="2:31" ht="15" customHeight="1" x14ac:dyDescent="0.25">
      <c r="B47" s="10" t="s">
        <v>24</v>
      </c>
      <c r="C47" s="13">
        <f>COUNTIFS('Game Data'!$J:$J,Totals!$B47,'Game Data'!$D:$D,Totals!C$40)+COUNTIFS('Game Data'!$J:$J,Totals!$B47,'Game Data'!$E:$E,Totals!C$40)+COUNTIFS('Game Data'!$J:$J,Totals!$B47,'Game Data'!$F:$F,Totals!C$40)+COUNTIFS('Game Data'!$J:$J,Totals!$B47,'Game Data'!$G:$G,Totals!C$40)+COUNTIFS('Game Data'!$J:$J,Totals!$B47,'Game Data'!$H:$H,Totals!C$40)</f>
        <v>6</v>
      </c>
      <c r="D47" s="1">
        <f>COUNTIFS('Game Data'!$J:$J,Totals!$B47,'Game Data'!$D:$D,Totals!D$40)+COUNTIFS('Game Data'!$J:$J,Totals!$B47,'Game Data'!$E:$E,Totals!D$40)+COUNTIFS('Game Data'!$J:$J,Totals!$B47,'Game Data'!$F:$F,Totals!D$40)+COUNTIFS('Game Data'!$J:$J,Totals!$B47,'Game Data'!$G:$G,Totals!D$40)+COUNTIFS('Game Data'!$J:$J,Totals!$B47,'Game Data'!$H:$H,Totals!D$40)</f>
        <v>8</v>
      </c>
      <c r="E47" s="13">
        <f>COUNTIFS('Game Data'!$J:$J,Totals!$B47,'Game Data'!$D:$D,Totals!E$40)+COUNTIFS('Game Data'!$J:$J,Totals!$B47,'Game Data'!$E:$E,Totals!E$40)+COUNTIFS('Game Data'!$J:$J,Totals!$B47,'Game Data'!$F:$F,Totals!E$40)+COUNTIFS('Game Data'!$J:$J,Totals!$B47,'Game Data'!$G:$G,Totals!E$40)+COUNTIFS('Game Data'!$J:$J,Totals!$B47,'Game Data'!$H:$H,Totals!E$40)</f>
        <v>5</v>
      </c>
      <c r="F47" s="1">
        <f>COUNTIFS('Game Data'!$J:$J,Totals!$B47,'Game Data'!$D:$D,Totals!F$40)+COUNTIFS('Game Data'!$J:$J,Totals!$B47,'Game Data'!$E:$E,Totals!F$40)+COUNTIFS('Game Data'!$J:$J,Totals!$B47,'Game Data'!$F:$F,Totals!F$40)+COUNTIFS('Game Data'!$J:$J,Totals!$B47,'Game Data'!$G:$G,Totals!F$40)+COUNTIFS('Game Data'!$J:$J,Totals!$B47,'Game Data'!$H:$H,Totals!F$40)</f>
        <v>3</v>
      </c>
      <c r="G47" s="13">
        <f>COUNTIFS('Game Data'!$J:$J,Totals!$B47,'Game Data'!$D:$D,Totals!G$40)+COUNTIFS('Game Data'!$J:$J,Totals!$B47,'Game Data'!$E:$E,Totals!G$40)+COUNTIFS('Game Data'!$J:$J,Totals!$B47,'Game Data'!$F:$F,Totals!G$40)+COUNTIFS('Game Data'!$J:$J,Totals!$B47,'Game Data'!$G:$G,Totals!G$40)+COUNTIFS('Game Data'!$J:$J,Totals!$B47,'Game Data'!$H:$H,Totals!G$40)</f>
        <v>4</v>
      </c>
      <c r="I47"/>
      <c r="J47" s="10" t="str">
        <f>IFERROR(INDEX('Final Scores'!C:C,MATCH(ROW()-ROW(J$2),'Final Scores'!B:B,0)),"")</f>
        <v/>
      </c>
      <c r="K47" s="1" t="str">
        <f>IFERROR(INDEX('Final Scores'!E:E,MATCH(ROW()-ROW(K$2),'Final Scores'!D:D,0)),"")</f>
        <v/>
      </c>
      <c r="L47" s="1" t="str">
        <f>IFERROR(INDEX('Final Scores'!G:G,MATCH(ROW()-ROW(L$2),'Final Scores'!F:F,0)),"")</f>
        <v/>
      </c>
      <c r="M47" s="1" t="str">
        <f>IFERROR(INDEX('Final Scores'!I:I,MATCH(ROW()-ROW(M$2),'Final Scores'!H:H,0)),"")</f>
        <v/>
      </c>
      <c r="N47" s="1" t="str">
        <f>IFERROR(INDEX('Final Scores'!K:K,MATCH(ROW()-ROW(N$2),'Final Scores'!J:J,0)),"")</f>
        <v/>
      </c>
      <c r="O47" s="1" t="str">
        <f>IFERROR(INDEX('Final Scores'!M:M,MATCH(ROW()-ROW(O$2),'Final Scores'!L:L,0)),"")</f>
        <v/>
      </c>
      <c r="P47" s="1" t="str">
        <f>IFERROR(INDEX('Final Scores'!O:O,MATCH(ROW()-ROW(P$2),'Final Scores'!N:N,0)),"")</f>
        <v/>
      </c>
      <c r="Q47" s="1" t="str">
        <f>IFERROR(INDEX('Final Scores'!Q:Q,MATCH(ROW()-ROW(Q$2),'Final Scores'!P:P,0)),"")</f>
        <v/>
      </c>
      <c r="R47" s="1" t="str">
        <f>IFERROR(INDEX('Final Scores'!S:S,MATCH(ROW()-ROW(R$2),'Final Scores'!R:R,0)),"")</f>
        <v/>
      </c>
      <c r="S47" s="6" t="str">
        <f>IFERROR(INDEX('Final Scores'!U:U,MATCH(ROW()-ROW(S$2),'Final Scores'!T:T,0)),"")</f>
        <v/>
      </c>
      <c r="U47" s="80" t="s">
        <v>17</v>
      </c>
      <c r="V47" s="10">
        <f>'Final Scores'!Y34</f>
        <v>1</v>
      </c>
      <c r="W47" s="1">
        <f>'Final Scores'!Z34</f>
        <v>6</v>
      </c>
      <c r="X47" s="1">
        <f>'Final Scores'!AA34</f>
        <v>4</v>
      </c>
      <c r="Y47" s="1">
        <f>'Final Scores'!AB34</f>
        <v>1</v>
      </c>
      <c r="Z47" s="1">
        <f>'Final Scores'!AC34</f>
        <v>4</v>
      </c>
      <c r="AA47" s="1">
        <f>'Final Scores'!AD34</f>
        <v>1</v>
      </c>
      <c r="AB47" s="1">
        <f>'Final Scores'!AE34</f>
        <v>3</v>
      </c>
      <c r="AC47" s="1" t="str">
        <f>'Final Scores'!AF34</f>
        <v>-</v>
      </c>
      <c r="AD47" s="1">
        <f>'Final Scores'!AG34</f>
        <v>2</v>
      </c>
      <c r="AE47" s="6">
        <f>'Final Scores'!AH34</f>
        <v>3</v>
      </c>
    </row>
    <row r="48" spans="2:31" ht="15" customHeight="1" x14ac:dyDescent="0.25">
      <c r="B48" s="10" t="s">
        <v>25</v>
      </c>
      <c r="C48" s="13">
        <f>COUNTIFS('Game Data'!$J:$J,Totals!$B48,'Game Data'!$D:$D,Totals!C$40)+COUNTIFS('Game Data'!$J:$J,Totals!$B48,'Game Data'!$E:$E,Totals!C$40)+COUNTIFS('Game Data'!$J:$J,Totals!$B48,'Game Data'!$F:$F,Totals!C$40)+COUNTIFS('Game Data'!$J:$J,Totals!$B48,'Game Data'!$G:$G,Totals!C$40)+COUNTIFS('Game Data'!$J:$J,Totals!$B48,'Game Data'!$H:$H,Totals!C$40)</f>
        <v>5</v>
      </c>
      <c r="D48" s="1">
        <f>COUNTIFS('Game Data'!$J:$J,Totals!$B48,'Game Data'!$D:$D,Totals!D$40)+COUNTIFS('Game Data'!$J:$J,Totals!$B48,'Game Data'!$E:$E,Totals!D$40)+COUNTIFS('Game Data'!$J:$J,Totals!$B48,'Game Data'!$F:$F,Totals!D$40)+COUNTIFS('Game Data'!$J:$J,Totals!$B48,'Game Data'!$G:$G,Totals!D$40)+COUNTIFS('Game Data'!$J:$J,Totals!$B48,'Game Data'!$H:$H,Totals!D$40)</f>
        <v>7</v>
      </c>
      <c r="E48" s="13">
        <f>COUNTIFS('Game Data'!$J:$J,Totals!$B48,'Game Data'!$D:$D,Totals!E$40)+COUNTIFS('Game Data'!$J:$J,Totals!$B48,'Game Data'!$E:$E,Totals!E$40)+COUNTIFS('Game Data'!$J:$J,Totals!$B48,'Game Data'!$F:$F,Totals!E$40)+COUNTIFS('Game Data'!$J:$J,Totals!$B48,'Game Data'!$G:$G,Totals!E$40)+COUNTIFS('Game Data'!$J:$J,Totals!$B48,'Game Data'!$H:$H,Totals!E$40)</f>
        <v>6</v>
      </c>
      <c r="F48" s="1">
        <f>COUNTIFS('Game Data'!$J:$J,Totals!$B48,'Game Data'!$D:$D,Totals!F$40)+COUNTIFS('Game Data'!$J:$J,Totals!$B48,'Game Data'!$E:$E,Totals!F$40)+COUNTIFS('Game Data'!$J:$J,Totals!$B48,'Game Data'!$F:$F,Totals!F$40)+COUNTIFS('Game Data'!$J:$J,Totals!$B48,'Game Data'!$G:$G,Totals!F$40)+COUNTIFS('Game Data'!$J:$J,Totals!$B48,'Game Data'!$H:$H,Totals!F$40)</f>
        <v>7</v>
      </c>
      <c r="G48" s="13">
        <f>COUNTIFS('Game Data'!$J:$J,Totals!$B48,'Game Data'!$D:$D,Totals!G$40)+COUNTIFS('Game Data'!$J:$J,Totals!$B48,'Game Data'!$E:$E,Totals!G$40)+COUNTIFS('Game Data'!$J:$J,Totals!$B48,'Game Data'!$F:$F,Totals!G$40)+COUNTIFS('Game Data'!$J:$J,Totals!$B48,'Game Data'!$G:$G,Totals!G$40)+COUNTIFS('Game Data'!$J:$J,Totals!$B48,'Game Data'!$H:$H,Totals!G$40)</f>
        <v>4</v>
      </c>
      <c r="I48"/>
      <c r="J48" s="10" t="str">
        <f>IFERROR(INDEX('Final Scores'!C:C,MATCH(ROW()-ROW(J$2),'Final Scores'!B:B,0)),"")</f>
        <v/>
      </c>
      <c r="K48" s="1" t="str">
        <f>IFERROR(INDEX('Final Scores'!E:E,MATCH(ROW()-ROW(K$2),'Final Scores'!D:D,0)),"")</f>
        <v/>
      </c>
      <c r="L48" s="1" t="str">
        <f>IFERROR(INDEX('Final Scores'!G:G,MATCH(ROW()-ROW(L$2),'Final Scores'!F:F,0)),"")</f>
        <v/>
      </c>
      <c r="M48" s="1" t="str">
        <f>IFERROR(INDEX('Final Scores'!I:I,MATCH(ROW()-ROW(M$2),'Final Scores'!H:H,0)),"")</f>
        <v/>
      </c>
      <c r="N48" s="1" t="str">
        <f>IFERROR(INDEX('Final Scores'!K:K,MATCH(ROW()-ROW(N$2),'Final Scores'!J:J,0)),"")</f>
        <v/>
      </c>
      <c r="O48" s="1" t="str">
        <f>IFERROR(INDEX('Final Scores'!M:M,MATCH(ROW()-ROW(O$2),'Final Scores'!L:L,0)),"")</f>
        <v/>
      </c>
      <c r="P48" s="1" t="str">
        <f>IFERROR(INDEX('Final Scores'!O:O,MATCH(ROW()-ROW(P$2),'Final Scores'!N:N,0)),"")</f>
        <v/>
      </c>
      <c r="Q48" s="1" t="str">
        <f>IFERROR(INDEX('Final Scores'!Q:Q,MATCH(ROW()-ROW(Q$2),'Final Scores'!P:P,0)),"")</f>
        <v/>
      </c>
      <c r="R48" s="1" t="str">
        <f>IFERROR(INDEX('Final Scores'!S:S,MATCH(ROW()-ROW(R$2),'Final Scores'!R:R,0)),"")</f>
        <v/>
      </c>
      <c r="S48" s="6" t="str">
        <f>IFERROR(INDEX('Final Scores'!U:U,MATCH(ROW()-ROW(S$2),'Final Scores'!T:T,0)),"")</f>
        <v/>
      </c>
      <c r="U48" s="80" t="s">
        <v>15</v>
      </c>
      <c r="V48" s="10">
        <f>'Final Scores'!Y35</f>
        <v>1</v>
      </c>
      <c r="W48" s="1">
        <f>'Final Scores'!Z35</f>
        <v>9</v>
      </c>
      <c r="X48" s="1">
        <f>'Final Scores'!AA35</f>
        <v>3</v>
      </c>
      <c r="Y48" s="1">
        <f>'Final Scores'!AB35</f>
        <v>2</v>
      </c>
      <c r="Z48" s="1">
        <f>'Final Scores'!AC35</f>
        <v>4</v>
      </c>
      <c r="AA48" s="1">
        <f>'Final Scores'!AD35</f>
        <v>0</v>
      </c>
      <c r="AB48" s="1">
        <f>'Final Scores'!AE35</f>
        <v>2</v>
      </c>
      <c r="AC48" s="1">
        <f>'Final Scores'!AF35</f>
        <v>2</v>
      </c>
      <c r="AD48" s="1" t="str">
        <f>'Final Scores'!AG35</f>
        <v>-</v>
      </c>
      <c r="AE48" s="6">
        <f>'Final Scores'!AH35</f>
        <v>5</v>
      </c>
    </row>
    <row r="49" spans="2:31" ht="15" customHeight="1" thickBot="1" x14ac:dyDescent="0.3">
      <c r="B49" s="11" t="s">
        <v>26</v>
      </c>
      <c r="C49" s="14">
        <f>COUNTIFS('Game Data'!$J:$J,Totals!$B49,'Game Data'!$D:$D,Totals!C$40)+COUNTIFS('Game Data'!$J:$J,Totals!$B49,'Game Data'!$E:$E,Totals!C$40)+COUNTIFS('Game Data'!$J:$J,Totals!$B49,'Game Data'!$F:$F,Totals!C$40)+COUNTIFS('Game Data'!$J:$J,Totals!$B49,'Game Data'!$G:$G,Totals!C$40)+COUNTIFS('Game Data'!$J:$J,Totals!$B49,'Game Data'!$H:$H,Totals!C$40)</f>
        <v>4</v>
      </c>
      <c r="D49" s="17">
        <f>COUNTIFS('Game Data'!$J:$J,Totals!$B49,'Game Data'!$D:$D,Totals!D$40)+COUNTIFS('Game Data'!$J:$J,Totals!$B49,'Game Data'!$E:$E,Totals!D$40)+COUNTIFS('Game Data'!$J:$J,Totals!$B49,'Game Data'!$F:$F,Totals!D$40)+COUNTIFS('Game Data'!$J:$J,Totals!$B49,'Game Data'!$G:$G,Totals!D$40)+COUNTIFS('Game Data'!$J:$J,Totals!$B49,'Game Data'!$H:$H,Totals!D$40)</f>
        <v>6</v>
      </c>
      <c r="E49" s="14">
        <f>COUNTIFS('Game Data'!$J:$J,Totals!$B49,'Game Data'!$D:$D,Totals!E$40)+COUNTIFS('Game Data'!$J:$J,Totals!$B49,'Game Data'!$E:$E,Totals!E$40)+COUNTIFS('Game Data'!$J:$J,Totals!$B49,'Game Data'!$F:$F,Totals!E$40)+COUNTIFS('Game Data'!$J:$J,Totals!$B49,'Game Data'!$G:$G,Totals!E$40)+COUNTIFS('Game Data'!$J:$J,Totals!$B49,'Game Data'!$H:$H,Totals!E$40)</f>
        <v>3</v>
      </c>
      <c r="F49" s="17">
        <f>COUNTIFS('Game Data'!$J:$J,Totals!$B49,'Game Data'!$D:$D,Totals!F$40)+COUNTIFS('Game Data'!$J:$J,Totals!$B49,'Game Data'!$E:$E,Totals!F$40)+COUNTIFS('Game Data'!$J:$J,Totals!$B49,'Game Data'!$F:$F,Totals!F$40)+COUNTIFS('Game Data'!$J:$J,Totals!$B49,'Game Data'!$G:$G,Totals!F$40)+COUNTIFS('Game Data'!$J:$J,Totals!$B49,'Game Data'!$H:$H,Totals!F$40)</f>
        <v>3</v>
      </c>
      <c r="G49" s="14">
        <f>COUNTIFS('Game Data'!$J:$J,Totals!$B49,'Game Data'!$D:$D,Totals!G$40)+COUNTIFS('Game Data'!$J:$J,Totals!$B49,'Game Data'!$E:$E,Totals!G$40)+COUNTIFS('Game Data'!$J:$J,Totals!$B49,'Game Data'!$F:$F,Totals!G$40)+COUNTIFS('Game Data'!$J:$J,Totals!$B49,'Game Data'!$G:$G,Totals!G$40)+COUNTIFS('Game Data'!$J:$J,Totals!$B49,'Game Data'!$H:$H,Totals!G$40)</f>
        <v>3</v>
      </c>
      <c r="I49"/>
      <c r="J49" s="10" t="str">
        <f>IFERROR(INDEX('Final Scores'!C:C,MATCH(ROW()-ROW(J$2),'Final Scores'!B:B,0)),"")</f>
        <v/>
      </c>
      <c r="K49" s="1" t="str">
        <f>IFERROR(INDEX('Final Scores'!E:E,MATCH(ROW()-ROW(K$2),'Final Scores'!D:D,0)),"")</f>
        <v/>
      </c>
      <c r="L49" s="1" t="str">
        <f>IFERROR(INDEX('Final Scores'!G:G,MATCH(ROW()-ROW(L$2),'Final Scores'!F:F,0)),"")</f>
        <v/>
      </c>
      <c r="M49" s="1" t="str">
        <f>IFERROR(INDEX('Final Scores'!I:I,MATCH(ROW()-ROW(M$2),'Final Scores'!H:H,0)),"")</f>
        <v/>
      </c>
      <c r="N49" s="1" t="str">
        <f>IFERROR(INDEX('Final Scores'!K:K,MATCH(ROW()-ROW(N$2),'Final Scores'!J:J,0)),"")</f>
        <v/>
      </c>
      <c r="O49" s="1" t="str">
        <f>IFERROR(INDEX('Final Scores'!M:M,MATCH(ROW()-ROW(O$2),'Final Scores'!L:L,0)),"")</f>
        <v/>
      </c>
      <c r="P49" s="1" t="str">
        <f>IFERROR(INDEX('Final Scores'!O:O,MATCH(ROW()-ROW(P$2),'Final Scores'!N:N,0)),"")</f>
        <v/>
      </c>
      <c r="Q49" s="1" t="str">
        <f>IFERROR(INDEX('Final Scores'!Q:Q,MATCH(ROW()-ROW(Q$2),'Final Scores'!P:P,0)),"")</f>
        <v/>
      </c>
      <c r="R49" s="1" t="str">
        <f>IFERROR(INDEX('Final Scores'!S:S,MATCH(ROW()-ROW(R$2),'Final Scores'!R:R,0)),"")</f>
        <v/>
      </c>
      <c r="S49" s="6" t="str">
        <f>IFERROR(INDEX('Final Scores'!U:U,MATCH(ROW()-ROW(S$2),'Final Scores'!T:T,0)),"")</f>
        <v/>
      </c>
      <c r="U49" s="81" t="s">
        <v>12</v>
      </c>
      <c r="V49" s="11">
        <f>'Final Scores'!Y36</f>
        <v>3</v>
      </c>
      <c r="W49" s="17">
        <f>'Final Scores'!Z36</f>
        <v>9</v>
      </c>
      <c r="X49" s="17">
        <f>'Final Scores'!AA36</f>
        <v>1</v>
      </c>
      <c r="Y49" s="17">
        <f>'Final Scores'!AB36</f>
        <v>2</v>
      </c>
      <c r="Z49" s="17">
        <f>'Final Scores'!AC36</f>
        <v>4</v>
      </c>
      <c r="AA49" s="17">
        <f>'Final Scores'!AD36</f>
        <v>2</v>
      </c>
      <c r="AB49" s="17">
        <f>'Final Scores'!AE36</f>
        <v>2</v>
      </c>
      <c r="AC49" s="17">
        <f>'Final Scores'!AF36</f>
        <v>3</v>
      </c>
      <c r="AD49" s="17">
        <f>'Final Scores'!AG36</f>
        <v>2</v>
      </c>
      <c r="AE49" s="7" t="str">
        <f>'Final Scores'!AH36</f>
        <v>-</v>
      </c>
    </row>
    <row r="50" spans="2:31" ht="15" customHeight="1" thickBot="1" x14ac:dyDescent="0.3">
      <c r="B50" s="1"/>
      <c r="C50" s="1"/>
      <c r="D50" s="1"/>
      <c r="E50" s="1"/>
      <c r="F50" s="1"/>
      <c r="G50" s="1"/>
      <c r="I50"/>
      <c r="J50" s="10" t="str">
        <f>IFERROR(INDEX('Final Scores'!C:C,MATCH(ROW()-ROW(J$2),'Final Scores'!B:B,0)),"")</f>
        <v/>
      </c>
      <c r="K50" s="1" t="str">
        <f>IFERROR(INDEX('Final Scores'!E:E,MATCH(ROW()-ROW(K$2),'Final Scores'!D:D,0)),"")</f>
        <v/>
      </c>
      <c r="L50" s="1" t="str">
        <f>IFERROR(INDEX('Final Scores'!G:G,MATCH(ROW()-ROW(L$2),'Final Scores'!F:F,0)),"")</f>
        <v/>
      </c>
      <c r="M50" s="1" t="str">
        <f>IFERROR(INDEX('Final Scores'!I:I,MATCH(ROW()-ROW(M$2),'Final Scores'!H:H,0)),"")</f>
        <v/>
      </c>
      <c r="N50" s="1" t="str">
        <f>IFERROR(INDEX('Final Scores'!K:K,MATCH(ROW()-ROW(N$2),'Final Scores'!J:J,0)),"")</f>
        <v/>
      </c>
      <c r="O50" s="1" t="str">
        <f>IFERROR(INDEX('Final Scores'!M:M,MATCH(ROW()-ROW(O$2),'Final Scores'!L:L,0)),"")</f>
        <v/>
      </c>
      <c r="P50" s="1" t="str">
        <f>IFERROR(INDEX('Final Scores'!O:O,MATCH(ROW()-ROW(P$2),'Final Scores'!N:N,0)),"")</f>
        <v/>
      </c>
      <c r="Q50" s="1" t="str">
        <f>IFERROR(INDEX('Final Scores'!Q:Q,MATCH(ROW()-ROW(Q$2),'Final Scores'!P:P,0)),"")</f>
        <v/>
      </c>
      <c r="R50" s="1" t="str">
        <f>IFERROR(INDEX('Final Scores'!S:S,MATCH(ROW()-ROW(R$2),'Final Scores'!R:R,0)),"")</f>
        <v/>
      </c>
      <c r="S50" s="6" t="str">
        <f>IFERROR(INDEX('Final Scores'!U:U,MATCH(ROW()-ROW(S$2),'Final Scores'!T:T,0)),"")</f>
        <v/>
      </c>
    </row>
    <row r="51" spans="2:31" ht="15" customHeight="1" thickBot="1" x14ac:dyDescent="0.3">
      <c r="B51" s="12" t="s">
        <v>41</v>
      </c>
      <c r="C51" s="29" t="s">
        <v>19</v>
      </c>
      <c r="D51" s="29" t="s">
        <v>27</v>
      </c>
      <c r="E51" s="29" t="s">
        <v>16</v>
      </c>
      <c r="F51" s="29" t="s">
        <v>17</v>
      </c>
      <c r="G51" s="29" t="s">
        <v>15</v>
      </c>
      <c r="H51" s="30" t="s">
        <v>12</v>
      </c>
      <c r="I51"/>
      <c r="J51" s="10" t="str">
        <f>IFERROR(INDEX('Final Scores'!C:C,MATCH(ROW()-ROW(J$2),'Final Scores'!B:B,0)),"")</f>
        <v/>
      </c>
      <c r="K51" s="1" t="str">
        <f>IFERROR(INDEX('Final Scores'!E:E,MATCH(ROW()-ROW(K$2),'Final Scores'!D:D,0)),"")</f>
        <v/>
      </c>
      <c r="L51" s="1" t="str">
        <f>IFERROR(INDEX('Final Scores'!G:G,MATCH(ROW()-ROW(L$2),'Final Scores'!F:F,0)),"")</f>
        <v/>
      </c>
      <c r="M51" s="1" t="str">
        <f>IFERROR(INDEX('Final Scores'!I:I,MATCH(ROW()-ROW(M$2),'Final Scores'!H:H,0)),"")</f>
        <v/>
      </c>
      <c r="N51" s="1" t="str">
        <f>IFERROR(INDEX('Final Scores'!K:K,MATCH(ROW()-ROW(N$2),'Final Scores'!J:J,0)),"")</f>
        <v/>
      </c>
      <c r="O51" s="1" t="str">
        <f>IFERROR(INDEX('Final Scores'!M:M,MATCH(ROW()-ROW(O$2),'Final Scores'!L:L,0)),"")</f>
        <v/>
      </c>
      <c r="P51" s="1" t="str">
        <f>IFERROR(INDEX('Final Scores'!O:O,MATCH(ROW()-ROW(P$2),'Final Scores'!N:N,0)),"")</f>
        <v/>
      </c>
      <c r="Q51" s="1" t="str">
        <f>IFERROR(INDEX('Final Scores'!Q:Q,MATCH(ROW()-ROW(Q$2),'Final Scores'!P:P,0)),"")</f>
        <v/>
      </c>
      <c r="R51" s="1" t="str">
        <f>IFERROR(INDEX('Final Scores'!S:S,MATCH(ROW()-ROW(R$2),'Final Scores'!R:R,0)),"")</f>
        <v/>
      </c>
      <c r="S51" s="6" t="str">
        <f>IFERROR(INDEX('Final Scores'!U:U,MATCH(ROW()-ROW(S$2),'Final Scores'!T:T,0)),"")</f>
        <v/>
      </c>
      <c r="U51" s="9" t="s">
        <v>57</v>
      </c>
      <c r="V51" s="28" t="s">
        <v>13</v>
      </c>
      <c r="W51" s="29" t="s">
        <v>18</v>
      </c>
      <c r="X51" s="29" t="s">
        <v>20</v>
      </c>
      <c r="Y51" s="29" t="s">
        <v>21</v>
      </c>
      <c r="Z51" s="29" t="s">
        <v>14</v>
      </c>
      <c r="AA51" s="29" t="s">
        <v>19</v>
      </c>
      <c r="AB51" s="29" t="s">
        <v>16</v>
      </c>
      <c r="AC51" s="29" t="s">
        <v>17</v>
      </c>
      <c r="AD51" s="29" t="s">
        <v>15</v>
      </c>
      <c r="AE51" s="30" t="s">
        <v>12</v>
      </c>
    </row>
    <row r="52" spans="2:31" ht="15" customHeight="1" x14ac:dyDescent="0.25">
      <c r="B52" s="10" t="s">
        <v>34</v>
      </c>
      <c r="C52" s="8">
        <f>COUNTIF('Game Data'!$D:$D,Totals!C$51)</f>
        <v>2</v>
      </c>
      <c r="D52" s="8">
        <f>COUNTIF('Game Data'!$D:$D,Totals!D$51)</f>
        <v>0</v>
      </c>
      <c r="E52" s="8">
        <f>COUNTIF('Game Data'!$D:$D,Totals!E$51)</f>
        <v>3</v>
      </c>
      <c r="F52" s="8">
        <f>COUNTIF('Game Data'!$D:$D,Totals!F$51)</f>
        <v>7</v>
      </c>
      <c r="G52" s="8">
        <f>COUNTIF('Game Data'!$D:$D,Totals!G$51)</f>
        <v>5</v>
      </c>
      <c r="H52" s="8">
        <f>COUNTIF('Game Data'!$D:$D,Totals!H$51)</f>
        <v>10</v>
      </c>
      <c r="I52"/>
      <c r="J52" s="10" t="str">
        <f>IFERROR(INDEX('Final Scores'!C:C,MATCH(ROW()-ROW(J$2),'Final Scores'!B:B,0)),"")</f>
        <v/>
      </c>
      <c r="K52" s="1" t="str">
        <f>IFERROR(INDEX('Final Scores'!E:E,MATCH(ROW()-ROW(K$2),'Final Scores'!D:D,0)),"")</f>
        <v/>
      </c>
      <c r="L52" s="1" t="str">
        <f>IFERROR(INDEX('Final Scores'!G:G,MATCH(ROW()-ROW(L$2),'Final Scores'!F:F,0)),"")</f>
        <v/>
      </c>
      <c r="M52" s="1" t="str">
        <f>IFERROR(INDEX('Final Scores'!I:I,MATCH(ROW()-ROW(M$2),'Final Scores'!H:H,0)),"")</f>
        <v/>
      </c>
      <c r="N52" s="1" t="str">
        <f>IFERROR(INDEX('Final Scores'!K:K,MATCH(ROW()-ROW(N$2),'Final Scores'!J:J,0)),"")</f>
        <v/>
      </c>
      <c r="O52" s="1" t="str">
        <f>IFERROR(INDEX('Final Scores'!M:M,MATCH(ROW()-ROW(O$2),'Final Scores'!L:L,0)),"")</f>
        <v/>
      </c>
      <c r="P52" s="1" t="str">
        <f>IFERROR(INDEX('Final Scores'!O:O,MATCH(ROW()-ROW(P$2),'Final Scores'!N:N,0)),"")</f>
        <v/>
      </c>
      <c r="Q52" s="1" t="str">
        <f>IFERROR(INDEX('Final Scores'!Q:Q,MATCH(ROW()-ROW(Q$2),'Final Scores'!P:P,0)),"")</f>
        <v/>
      </c>
      <c r="R52" s="1" t="str">
        <f>IFERROR(INDEX('Final Scores'!S:S,MATCH(ROW()-ROW(R$2),'Final Scores'!R:R,0)),"")</f>
        <v/>
      </c>
      <c r="S52" s="6" t="str">
        <f>IFERROR(INDEX('Final Scores'!U:U,MATCH(ROW()-ROW(S$2),'Final Scores'!T:T,0)),"")</f>
        <v/>
      </c>
      <c r="U52" s="80" t="s">
        <v>13</v>
      </c>
      <c r="V52" s="41" t="str">
        <f t="shared" ref="V52:V61" si="26">IFERROR(IF($U52=V$51,"-",V28/$C$3),"-")</f>
        <v>-</v>
      </c>
      <c r="W52" s="42">
        <f t="shared" ref="W52:W61" si="27">IFERROR(IF($U52=W$51,"-",W28/$C$4),"-")</f>
        <v>0.14814814814814814</v>
      </c>
      <c r="X52" s="42">
        <f t="shared" ref="X52:X61" si="28">IFERROR(IF($U52=X$51,"-",X28/$C$5),"-")</f>
        <v>8.6956521739130432E-2</v>
      </c>
      <c r="Y52" s="42">
        <f t="shared" ref="Y52:Y61" si="29">IFERROR(IF($U52=Y$51,"-",Y28/$C$6),"-")</f>
        <v>5.2631578947368418E-2</v>
      </c>
      <c r="Z52" s="42">
        <f t="shared" ref="Z52:Z61" si="30">IFERROR(IF($U52=Z$51,"-",Z28/$C$7),"-")</f>
        <v>0.125</v>
      </c>
      <c r="AA52" s="42">
        <f t="shared" ref="AA52:AA61" si="31">IFERROR(IF($U52=AA$51,"-",AA28/$C$8),"-")</f>
        <v>5.8823529411764705E-2</v>
      </c>
      <c r="AB52" s="42">
        <f t="shared" ref="AB52:AB61" si="32">IFERROR(IF($U52=AB$51,"-",AB28/$C$10),"-")</f>
        <v>9.0909090909090912E-2</v>
      </c>
      <c r="AC52" s="42">
        <f t="shared" ref="AC52:AC61" si="33">IFERROR(IF($U52=AC$51,"-",AC28/$C$11),"-")</f>
        <v>8.3333333333333329E-2</v>
      </c>
      <c r="AD52" s="42">
        <f t="shared" ref="AD52:AD61" si="34">IFERROR(IF($U52=AD$51,"-",AD28/$C$12),"-")</f>
        <v>0</v>
      </c>
      <c r="AE52" s="43">
        <f t="shared" ref="AE52:AE61" si="35">IFERROR(IF($U52=AE$51,"-",AE28/$C$13),"-")</f>
        <v>4.7619047619047616E-2</v>
      </c>
    </row>
    <row r="53" spans="2:31" ht="15" customHeight="1" x14ac:dyDescent="0.25">
      <c r="B53" s="10" t="s">
        <v>35</v>
      </c>
      <c r="C53" s="13">
        <f>COUNTIF('Game Data'!$E:$E,Totals!C$51)</f>
        <v>6</v>
      </c>
      <c r="D53" s="13">
        <f>COUNTIF('Game Data'!$E:$E,Totals!D$51)</f>
        <v>0</v>
      </c>
      <c r="E53" s="13">
        <f>COUNTIF('Game Data'!$E:$E,Totals!E$51)</f>
        <v>3</v>
      </c>
      <c r="F53" s="13">
        <f>COUNTIF('Game Data'!$E:$E,Totals!F$51)</f>
        <v>10</v>
      </c>
      <c r="G53" s="13">
        <f>COUNTIF('Game Data'!$E:$E,Totals!G$51)</f>
        <v>3</v>
      </c>
      <c r="H53" s="13">
        <f>COUNTIF('Game Data'!$E:$E,Totals!H$51)</f>
        <v>4</v>
      </c>
      <c r="I53"/>
      <c r="J53" s="10" t="str">
        <f>IFERROR(INDEX('Final Scores'!C:C,MATCH(ROW()-ROW(J$2),'Final Scores'!B:B,0)),"")</f>
        <v/>
      </c>
      <c r="K53" s="1" t="str">
        <f>IFERROR(INDEX('Final Scores'!E:E,MATCH(ROW()-ROW(K$2),'Final Scores'!D:D,0)),"")</f>
        <v/>
      </c>
      <c r="L53" s="1" t="str">
        <f>IFERROR(INDEX('Final Scores'!G:G,MATCH(ROW()-ROW(L$2),'Final Scores'!F:F,0)),"")</f>
        <v/>
      </c>
      <c r="M53" s="1" t="str">
        <f>IFERROR(INDEX('Final Scores'!I:I,MATCH(ROW()-ROW(M$2),'Final Scores'!H:H,0)),"")</f>
        <v/>
      </c>
      <c r="N53" s="1" t="str">
        <f>IFERROR(INDEX('Final Scores'!K:K,MATCH(ROW()-ROW(N$2),'Final Scores'!J:J,0)),"")</f>
        <v/>
      </c>
      <c r="O53" s="1" t="str">
        <f>IFERROR(INDEX('Final Scores'!M:M,MATCH(ROW()-ROW(O$2),'Final Scores'!L:L,0)),"")</f>
        <v/>
      </c>
      <c r="P53" s="1" t="str">
        <f>IFERROR(INDEX('Final Scores'!O:O,MATCH(ROW()-ROW(P$2),'Final Scores'!N:N,0)),"")</f>
        <v/>
      </c>
      <c r="Q53" s="1" t="str">
        <f>IFERROR(INDEX('Final Scores'!Q:Q,MATCH(ROW()-ROW(Q$2),'Final Scores'!P:P,0)),"")</f>
        <v/>
      </c>
      <c r="R53" s="1" t="str">
        <f>IFERROR(INDEX('Final Scores'!S:S,MATCH(ROW()-ROW(R$2),'Final Scores'!R:R,0)),"")</f>
        <v/>
      </c>
      <c r="S53" s="6" t="str">
        <f>IFERROR(INDEX('Final Scores'!U:U,MATCH(ROW()-ROW(S$2),'Final Scores'!T:T,0)),"")</f>
        <v/>
      </c>
      <c r="U53" s="80" t="s">
        <v>18</v>
      </c>
      <c r="V53" s="44">
        <f t="shared" si="26"/>
        <v>0.1111111111111111</v>
      </c>
      <c r="W53" s="34" t="str">
        <f t="shared" si="27"/>
        <v>-</v>
      </c>
      <c r="X53" s="34">
        <f t="shared" si="28"/>
        <v>4.3478260869565216E-2</v>
      </c>
      <c r="Y53" s="34">
        <f t="shared" si="29"/>
        <v>5.2631578947368418E-2</v>
      </c>
      <c r="Z53" s="34">
        <f t="shared" si="30"/>
        <v>0.25</v>
      </c>
      <c r="AA53" s="34">
        <f t="shared" si="31"/>
        <v>5.8823529411764705E-2</v>
      </c>
      <c r="AB53" s="34">
        <f t="shared" si="32"/>
        <v>0</v>
      </c>
      <c r="AC53" s="34">
        <f t="shared" si="33"/>
        <v>8.3333333333333329E-2</v>
      </c>
      <c r="AD53" s="34">
        <f t="shared" si="34"/>
        <v>9.5238095238095233E-2</v>
      </c>
      <c r="AE53" s="38">
        <f t="shared" si="35"/>
        <v>4.7619047619047616E-2</v>
      </c>
    </row>
    <row r="54" spans="2:31" ht="15" customHeight="1" x14ac:dyDescent="0.25">
      <c r="B54" s="10" t="s">
        <v>36</v>
      </c>
      <c r="C54" s="13">
        <f>COUNTIF('Game Data'!$F:$F,Totals!C$51)</f>
        <v>2</v>
      </c>
      <c r="D54" s="13">
        <f>COUNTIF('Game Data'!$F:$F,Totals!D$51)</f>
        <v>0</v>
      </c>
      <c r="E54" s="13">
        <f>COUNTIF('Game Data'!$F:$F,Totals!E$51)</f>
        <v>2</v>
      </c>
      <c r="F54" s="13">
        <f>COUNTIF('Game Data'!$F:$F,Totals!F$51)</f>
        <v>4</v>
      </c>
      <c r="G54" s="13">
        <f>COUNTIF('Game Data'!$F:$F,Totals!G$51)</f>
        <v>4</v>
      </c>
      <c r="H54" s="13">
        <f>COUNTIF('Game Data'!$F:$F,Totals!H$51)</f>
        <v>3</v>
      </c>
      <c r="I54"/>
      <c r="J54" s="10" t="str">
        <f>IFERROR(INDEX('Final Scores'!C:C,MATCH(ROW()-ROW(J$2),'Final Scores'!B:B,0)),"")</f>
        <v/>
      </c>
      <c r="K54" s="1" t="str">
        <f>IFERROR(INDEX('Final Scores'!E:E,MATCH(ROW()-ROW(K$2),'Final Scores'!D:D,0)),"")</f>
        <v/>
      </c>
      <c r="L54" s="1" t="str">
        <f>IFERROR(INDEX('Final Scores'!G:G,MATCH(ROW()-ROW(L$2),'Final Scores'!F:F,0)),"")</f>
        <v/>
      </c>
      <c r="M54" s="1" t="str">
        <f>IFERROR(INDEX('Final Scores'!I:I,MATCH(ROW()-ROW(M$2),'Final Scores'!H:H,0)),"")</f>
        <v/>
      </c>
      <c r="N54" s="1" t="str">
        <f>IFERROR(INDEX('Final Scores'!K:K,MATCH(ROW()-ROW(N$2),'Final Scores'!J:J,0)),"")</f>
        <v/>
      </c>
      <c r="O54" s="1" t="str">
        <f>IFERROR(INDEX('Final Scores'!M:M,MATCH(ROW()-ROW(O$2),'Final Scores'!L:L,0)),"")</f>
        <v/>
      </c>
      <c r="P54" s="1" t="str">
        <f>IFERROR(INDEX('Final Scores'!O:O,MATCH(ROW()-ROW(P$2),'Final Scores'!N:N,0)),"")</f>
        <v/>
      </c>
      <c r="Q54" s="1" t="str">
        <f>IFERROR(INDEX('Final Scores'!Q:Q,MATCH(ROW()-ROW(Q$2),'Final Scores'!P:P,0)),"")</f>
        <v/>
      </c>
      <c r="R54" s="1" t="str">
        <f>IFERROR(INDEX('Final Scores'!S:S,MATCH(ROW()-ROW(R$2),'Final Scores'!R:R,0)),"")</f>
        <v/>
      </c>
      <c r="S54" s="6" t="str">
        <f>IFERROR(INDEX('Final Scores'!U:U,MATCH(ROW()-ROW(S$2),'Final Scores'!T:T,0)),"")</f>
        <v/>
      </c>
      <c r="U54" s="80" t="s">
        <v>20</v>
      </c>
      <c r="V54" s="44">
        <f t="shared" si="26"/>
        <v>5.5555555555555552E-2</v>
      </c>
      <c r="W54" s="34">
        <f t="shared" si="27"/>
        <v>0.22222222222222221</v>
      </c>
      <c r="X54" s="34" t="str">
        <f t="shared" si="28"/>
        <v>-</v>
      </c>
      <c r="Y54" s="34">
        <f t="shared" si="29"/>
        <v>0.10526315789473684</v>
      </c>
      <c r="Z54" s="34">
        <f t="shared" si="30"/>
        <v>6.25E-2</v>
      </c>
      <c r="AA54" s="34">
        <f t="shared" si="31"/>
        <v>0</v>
      </c>
      <c r="AB54" s="34">
        <f t="shared" si="32"/>
        <v>4.5454545454545456E-2</v>
      </c>
      <c r="AC54" s="34">
        <f t="shared" si="33"/>
        <v>0.125</v>
      </c>
      <c r="AD54" s="34">
        <f t="shared" si="34"/>
        <v>4.7619047619047616E-2</v>
      </c>
      <c r="AE54" s="38">
        <f t="shared" si="35"/>
        <v>9.5238095238095233E-2</v>
      </c>
    </row>
    <row r="55" spans="2:31" ht="15" customHeight="1" x14ac:dyDescent="0.25">
      <c r="B55" s="10" t="s">
        <v>37</v>
      </c>
      <c r="C55" s="13">
        <f>COUNTIF('Game Data'!$G:$G,Totals!C$51)</f>
        <v>5</v>
      </c>
      <c r="D55" s="13">
        <f>COUNTIF('Game Data'!$G:$G,Totals!D$51)</f>
        <v>0</v>
      </c>
      <c r="E55" s="13">
        <f>COUNTIF('Game Data'!$G:$G,Totals!E$51)</f>
        <v>13</v>
      </c>
      <c r="F55" s="13">
        <f>COUNTIF('Game Data'!$G:$G,Totals!F$51)</f>
        <v>3</v>
      </c>
      <c r="G55" s="13">
        <f>COUNTIF('Game Data'!$G:$G,Totals!G$51)</f>
        <v>6</v>
      </c>
      <c r="H55" s="13">
        <f>COUNTIF('Game Data'!$G:$G,Totals!H$51)</f>
        <v>3</v>
      </c>
      <c r="I55"/>
      <c r="J55" s="10" t="str">
        <f>IFERROR(INDEX('Final Scores'!C:C,MATCH(ROW()-ROW(J$2),'Final Scores'!B:B,0)),"")</f>
        <v/>
      </c>
      <c r="K55" s="1" t="str">
        <f>IFERROR(INDEX('Final Scores'!E:E,MATCH(ROW()-ROW(K$2),'Final Scores'!D:D,0)),"")</f>
        <v/>
      </c>
      <c r="L55" s="1" t="str">
        <f>IFERROR(INDEX('Final Scores'!G:G,MATCH(ROW()-ROW(L$2),'Final Scores'!F:F,0)),"")</f>
        <v/>
      </c>
      <c r="M55" s="1" t="str">
        <f>IFERROR(INDEX('Final Scores'!I:I,MATCH(ROW()-ROW(M$2),'Final Scores'!H:H,0)),"")</f>
        <v/>
      </c>
      <c r="N55" s="1" t="str">
        <f>IFERROR(INDEX('Final Scores'!K:K,MATCH(ROW()-ROW(N$2),'Final Scores'!J:J,0)),"")</f>
        <v/>
      </c>
      <c r="O55" s="1" t="str">
        <f>IFERROR(INDEX('Final Scores'!M:M,MATCH(ROW()-ROW(O$2),'Final Scores'!L:L,0)),"")</f>
        <v/>
      </c>
      <c r="P55" s="1" t="str">
        <f>IFERROR(INDEX('Final Scores'!O:O,MATCH(ROW()-ROW(P$2),'Final Scores'!N:N,0)),"")</f>
        <v/>
      </c>
      <c r="Q55" s="1" t="str">
        <f>IFERROR(INDEX('Final Scores'!Q:Q,MATCH(ROW()-ROW(Q$2),'Final Scores'!P:P,0)),"")</f>
        <v/>
      </c>
      <c r="R55" s="1" t="str">
        <f>IFERROR(INDEX('Final Scores'!S:S,MATCH(ROW()-ROW(R$2),'Final Scores'!R:R,0)),"")</f>
        <v/>
      </c>
      <c r="S55" s="6" t="str">
        <f>IFERROR(INDEX('Final Scores'!U:U,MATCH(ROW()-ROW(S$2),'Final Scores'!T:T,0)),"")</f>
        <v/>
      </c>
      <c r="U55" s="80" t="s">
        <v>21</v>
      </c>
      <c r="V55" s="44">
        <f t="shared" si="26"/>
        <v>5.5555555555555552E-2</v>
      </c>
      <c r="W55" s="34">
        <f t="shared" si="27"/>
        <v>0.14814814814814814</v>
      </c>
      <c r="X55" s="34">
        <f t="shared" si="28"/>
        <v>8.6956521739130432E-2</v>
      </c>
      <c r="Y55" s="34" t="str">
        <f t="shared" si="29"/>
        <v>-</v>
      </c>
      <c r="Z55" s="34">
        <f t="shared" si="30"/>
        <v>0.125</v>
      </c>
      <c r="AA55" s="34">
        <f t="shared" si="31"/>
        <v>0</v>
      </c>
      <c r="AB55" s="34">
        <f t="shared" si="32"/>
        <v>0.13636363636363635</v>
      </c>
      <c r="AC55" s="34">
        <f t="shared" si="33"/>
        <v>8.3333333333333329E-2</v>
      </c>
      <c r="AD55" s="34">
        <f t="shared" si="34"/>
        <v>0</v>
      </c>
      <c r="AE55" s="38">
        <f t="shared" si="35"/>
        <v>9.5238095238095233E-2</v>
      </c>
    </row>
    <row r="56" spans="2:31" ht="15" customHeight="1" thickBot="1" x14ac:dyDescent="0.3">
      <c r="B56" s="11" t="s">
        <v>66</v>
      </c>
      <c r="C56" s="13">
        <f>COUNTIF('Game Data'!$H:$H,Totals!C$51)</f>
        <v>2</v>
      </c>
      <c r="D56" s="13">
        <f>COUNTIF('Game Data'!$H:$H,Totals!D$51)</f>
        <v>0</v>
      </c>
      <c r="E56" s="13">
        <f>COUNTIF('Game Data'!$H:$H,Totals!E$51)</f>
        <v>1</v>
      </c>
      <c r="F56" s="13">
        <f>COUNTIF('Game Data'!$H:$H,Totals!F$51)</f>
        <v>0</v>
      </c>
      <c r="G56" s="13">
        <f>COUNTIF('Game Data'!$H:$H,Totals!G$51)</f>
        <v>3</v>
      </c>
      <c r="H56" s="13">
        <f>COUNTIF('Game Data'!$H:$H,Totals!H$51)</f>
        <v>1</v>
      </c>
      <c r="I56"/>
      <c r="J56" s="10" t="str">
        <f>IFERROR(INDEX('Final Scores'!C:C,MATCH(ROW()-ROW(J$2),'Final Scores'!B:B,0)),"")</f>
        <v/>
      </c>
      <c r="K56" s="1" t="str">
        <f>IFERROR(INDEX('Final Scores'!E:E,MATCH(ROW()-ROW(K$2),'Final Scores'!D:D,0)),"")</f>
        <v/>
      </c>
      <c r="L56" s="1" t="str">
        <f>IFERROR(INDEX('Final Scores'!G:G,MATCH(ROW()-ROW(L$2),'Final Scores'!F:F,0)),"")</f>
        <v/>
      </c>
      <c r="M56" s="1" t="str">
        <f>IFERROR(INDEX('Final Scores'!I:I,MATCH(ROW()-ROW(M$2),'Final Scores'!H:H,0)),"")</f>
        <v/>
      </c>
      <c r="N56" s="1" t="str">
        <f>IFERROR(INDEX('Final Scores'!K:K,MATCH(ROW()-ROW(N$2),'Final Scores'!J:J,0)),"")</f>
        <v/>
      </c>
      <c r="O56" s="1" t="str">
        <f>IFERROR(INDEX('Final Scores'!M:M,MATCH(ROW()-ROW(O$2),'Final Scores'!L:L,0)),"")</f>
        <v/>
      </c>
      <c r="P56" s="1" t="str">
        <f>IFERROR(INDEX('Final Scores'!O:O,MATCH(ROW()-ROW(P$2),'Final Scores'!N:N,0)),"")</f>
        <v/>
      </c>
      <c r="Q56" s="1" t="str">
        <f>IFERROR(INDEX('Final Scores'!Q:Q,MATCH(ROW()-ROW(Q$2),'Final Scores'!P:P,0)),"")</f>
        <v/>
      </c>
      <c r="R56" s="1" t="str">
        <f>IFERROR(INDEX('Final Scores'!S:S,MATCH(ROW()-ROW(R$2),'Final Scores'!R:R,0)),"")</f>
        <v/>
      </c>
      <c r="S56" s="6" t="str">
        <f>IFERROR(INDEX('Final Scores'!U:U,MATCH(ROW()-ROW(S$2),'Final Scores'!T:T,0)),"")</f>
        <v/>
      </c>
      <c r="U56" s="80" t="s">
        <v>14</v>
      </c>
      <c r="V56" s="44">
        <f t="shared" si="26"/>
        <v>0</v>
      </c>
      <c r="W56" s="34">
        <f t="shared" si="27"/>
        <v>7.407407407407407E-2</v>
      </c>
      <c r="X56" s="34">
        <f t="shared" si="28"/>
        <v>4.3478260869565216E-2</v>
      </c>
      <c r="Y56" s="34">
        <f t="shared" si="29"/>
        <v>0</v>
      </c>
      <c r="Z56" s="34" t="str">
        <f t="shared" si="30"/>
        <v>-</v>
      </c>
      <c r="AA56" s="34">
        <f t="shared" si="31"/>
        <v>5.8823529411764705E-2</v>
      </c>
      <c r="AB56" s="34">
        <f t="shared" si="32"/>
        <v>9.0909090909090912E-2</v>
      </c>
      <c r="AC56" s="34">
        <f t="shared" si="33"/>
        <v>4.1666666666666664E-2</v>
      </c>
      <c r="AD56" s="34">
        <f t="shared" si="34"/>
        <v>4.7619047619047616E-2</v>
      </c>
      <c r="AE56" s="38">
        <f t="shared" si="35"/>
        <v>0.14285714285714285</v>
      </c>
    </row>
    <row r="57" spans="2:31" ht="15" customHeight="1" x14ac:dyDescent="0.25">
      <c r="B57" s="5" t="s">
        <v>77</v>
      </c>
      <c r="C57" s="8">
        <f>COUNTIFS('Game Data'!$J:$J,Totals!$B57,'Game Data'!$D:$D,Totals!C$51)+COUNTIFS('Game Data'!$J:$J,Totals!$B57,'Game Data'!$E:$E,Totals!C$51)+COUNTIFS('Game Data'!$J:$J,Totals!$B57,'Game Data'!$F:$F,Totals!C$51)+COUNTIFS('Game Data'!$J:$J,Totals!$B57,'Game Data'!$G:$G,Totals!C$51)+COUNTIFS('Game Data'!$J:$J,Totals!$B57,'Game Data'!$H:$H,Totals!C$51)</f>
        <v>5</v>
      </c>
      <c r="D57" s="8">
        <f>COUNTIFS('Game Data'!$J:$J,Totals!$B57,'Game Data'!$D:$D,Totals!D$51)+COUNTIFS('Game Data'!$J:$J,Totals!$B57,'Game Data'!$E:$E,Totals!D$51)+COUNTIFS('Game Data'!$J:$J,Totals!$B57,'Game Data'!$F:$F,Totals!D$51)+COUNTIFS('Game Data'!$J:$J,Totals!$B57,'Game Data'!$G:$G,Totals!D$51)+COUNTIFS('Game Data'!$J:$J,Totals!$B57,'Game Data'!$H:$H,Totals!D$51)</f>
        <v>0</v>
      </c>
      <c r="E57" s="8">
        <f>COUNTIFS('Game Data'!$J:$J,Totals!$B57,'Game Data'!$D:$D,Totals!E$51)+COUNTIFS('Game Data'!$J:$J,Totals!$B57,'Game Data'!$E:$E,Totals!E$51)+COUNTIFS('Game Data'!$J:$J,Totals!$B57,'Game Data'!$F:$F,Totals!E$51)+COUNTIFS('Game Data'!$J:$J,Totals!$B57,'Game Data'!$G:$G,Totals!E$51)+COUNTIFS('Game Data'!$J:$J,Totals!$B57,'Game Data'!$H:$H,Totals!E$51)</f>
        <v>4</v>
      </c>
      <c r="F57" s="8">
        <f>COUNTIFS('Game Data'!$J:$J,Totals!$B57,'Game Data'!$D:$D,Totals!F$51)+COUNTIFS('Game Data'!$J:$J,Totals!$B57,'Game Data'!$E:$E,Totals!F$51)+COUNTIFS('Game Data'!$J:$J,Totals!$B57,'Game Data'!$F:$F,Totals!F$51)+COUNTIFS('Game Data'!$J:$J,Totals!$B57,'Game Data'!$G:$G,Totals!F$51)+COUNTIFS('Game Data'!$J:$J,Totals!$B57,'Game Data'!$H:$H,Totals!F$51)</f>
        <v>6</v>
      </c>
      <c r="G57" s="8">
        <f>COUNTIFS('Game Data'!$J:$J,Totals!$B57,'Game Data'!$D:$D,Totals!G$51)+COUNTIFS('Game Data'!$J:$J,Totals!$B57,'Game Data'!$E:$E,Totals!G$51)+COUNTIFS('Game Data'!$J:$J,Totals!$B57,'Game Data'!$F:$F,Totals!G$51)+COUNTIFS('Game Data'!$J:$J,Totals!$B57,'Game Data'!$G:$G,Totals!G$51)+COUNTIFS('Game Data'!$J:$J,Totals!$B57,'Game Data'!$H:$H,Totals!G$51)</f>
        <v>5</v>
      </c>
      <c r="H57" s="8">
        <f>COUNTIFS('Game Data'!$J:$J,Totals!$B57,'Game Data'!$D:$D,Totals!H$51)+COUNTIFS('Game Data'!$J:$J,Totals!$B57,'Game Data'!$E:$E,Totals!H$51)+COUNTIFS('Game Data'!$J:$J,Totals!$B57,'Game Data'!$F:$F,Totals!H$51)+COUNTIFS('Game Data'!$J:$J,Totals!$B57,'Game Data'!$G:$G,Totals!H$51)+COUNTIFS('Game Data'!$J:$J,Totals!$B57,'Game Data'!$H:$H,Totals!H$51)</f>
        <v>5</v>
      </c>
      <c r="I57"/>
      <c r="J57" s="10" t="str">
        <f>IFERROR(INDEX('Final Scores'!C:C,MATCH(ROW()-ROW(J$2),'Final Scores'!B:B,0)),"")</f>
        <v/>
      </c>
      <c r="K57" s="1" t="str">
        <f>IFERROR(INDEX('Final Scores'!E:E,MATCH(ROW()-ROW(K$2),'Final Scores'!D:D,0)),"")</f>
        <v/>
      </c>
      <c r="L57" s="1" t="str">
        <f>IFERROR(INDEX('Final Scores'!G:G,MATCH(ROW()-ROW(L$2),'Final Scores'!F:F,0)),"")</f>
        <v/>
      </c>
      <c r="M57" s="1" t="str">
        <f>IFERROR(INDEX('Final Scores'!I:I,MATCH(ROW()-ROW(M$2),'Final Scores'!H:H,0)),"")</f>
        <v/>
      </c>
      <c r="N57" s="1" t="str">
        <f>IFERROR(INDEX('Final Scores'!K:K,MATCH(ROW()-ROW(N$2),'Final Scores'!J:J,0)),"")</f>
        <v/>
      </c>
      <c r="O57" s="1" t="str">
        <f>IFERROR(INDEX('Final Scores'!M:M,MATCH(ROW()-ROW(O$2),'Final Scores'!L:L,0)),"")</f>
        <v/>
      </c>
      <c r="P57" s="1" t="str">
        <f>IFERROR(INDEX('Final Scores'!O:O,MATCH(ROW()-ROW(P$2),'Final Scores'!N:N,0)),"")</f>
        <v/>
      </c>
      <c r="Q57" s="1" t="str">
        <f>IFERROR(INDEX('Final Scores'!Q:Q,MATCH(ROW()-ROW(Q$2),'Final Scores'!P:P,0)),"")</f>
        <v/>
      </c>
      <c r="R57" s="1" t="str">
        <f>IFERROR(INDEX('Final Scores'!S:S,MATCH(ROW()-ROW(R$2),'Final Scores'!R:R,0)),"")</f>
        <v/>
      </c>
      <c r="S57" s="6" t="str">
        <f>IFERROR(INDEX('Final Scores'!U:U,MATCH(ROW()-ROW(S$2),'Final Scores'!T:T,0)),"")</f>
        <v/>
      </c>
      <c r="U57" s="80" t="s">
        <v>19</v>
      </c>
      <c r="V57" s="44">
        <f t="shared" si="26"/>
        <v>0</v>
      </c>
      <c r="W57" s="34">
        <f t="shared" si="27"/>
        <v>0.18518518518518517</v>
      </c>
      <c r="X57" s="34">
        <f t="shared" si="28"/>
        <v>4.3478260869565216E-2</v>
      </c>
      <c r="Y57" s="34">
        <f t="shared" si="29"/>
        <v>5.2631578947368418E-2</v>
      </c>
      <c r="Z57" s="34">
        <f t="shared" si="30"/>
        <v>0.25</v>
      </c>
      <c r="AA57" s="34" t="str">
        <f t="shared" si="31"/>
        <v>-</v>
      </c>
      <c r="AB57" s="34">
        <f t="shared" si="32"/>
        <v>0</v>
      </c>
      <c r="AC57" s="34">
        <f t="shared" si="33"/>
        <v>4.1666666666666664E-2</v>
      </c>
      <c r="AD57" s="34">
        <f t="shared" si="34"/>
        <v>4.7619047619047616E-2</v>
      </c>
      <c r="AE57" s="38">
        <f t="shared" si="35"/>
        <v>9.5238095238095233E-2</v>
      </c>
    </row>
    <row r="58" spans="2:31" ht="15" customHeight="1" x14ac:dyDescent="0.25">
      <c r="B58" s="10" t="s">
        <v>24</v>
      </c>
      <c r="C58" s="13">
        <f>COUNTIFS('Game Data'!$J:$J,Totals!$B58,'Game Data'!$D:$D,Totals!C$51)+COUNTIFS('Game Data'!$J:$J,Totals!$B58,'Game Data'!$E:$E,Totals!C$51)+COUNTIFS('Game Data'!$J:$J,Totals!$B58,'Game Data'!$F:$F,Totals!C$51)+COUNTIFS('Game Data'!$J:$J,Totals!$B58,'Game Data'!$G:$G,Totals!C$51)+COUNTIFS('Game Data'!$J:$J,Totals!$B58,'Game Data'!$H:$H,Totals!C$51)</f>
        <v>3</v>
      </c>
      <c r="D58" s="13">
        <f>COUNTIFS('Game Data'!$J:$J,Totals!$B58,'Game Data'!$D:$D,Totals!D$51)+COUNTIFS('Game Data'!$J:$J,Totals!$B58,'Game Data'!$E:$E,Totals!D$51)+COUNTIFS('Game Data'!$J:$J,Totals!$B58,'Game Data'!$F:$F,Totals!D$51)+COUNTIFS('Game Data'!$J:$J,Totals!$B58,'Game Data'!$G:$G,Totals!D$51)+COUNTIFS('Game Data'!$J:$J,Totals!$B58,'Game Data'!$H:$H,Totals!D$51)</f>
        <v>0</v>
      </c>
      <c r="E58" s="13">
        <f>COUNTIFS('Game Data'!$J:$J,Totals!$B58,'Game Data'!$D:$D,Totals!E$51)+COUNTIFS('Game Data'!$J:$J,Totals!$B58,'Game Data'!$E:$E,Totals!E$51)+COUNTIFS('Game Data'!$J:$J,Totals!$B58,'Game Data'!$F:$F,Totals!E$51)+COUNTIFS('Game Data'!$J:$J,Totals!$B58,'Game Data'!$G:$G,Totals!E$51)+COUNTIFS('Game Data'!$J:$J,Totals!$B58,'Game Data'!$H:$H,Totals!E$51)</f>
        <v>6</v>
      </c>
      <c r="F58" s="13">
        <f>COUNTIFS('Game Data'!$J:$J,Totals!$B58,'Game Data'!$D:$D,Totals!F$51)+COUNTIFS('Game Data'!$J:$J,Totals!$B58,'Game Data'!$E:$E,Totals!F$51)+COUNTIFS('Game Data'!$J:$J,Totals!$B58,'Game Data'!$F:$F,Totals!F$51)+COUNTIFS('Game Data'!$J:$J,Totals!$B58,'Game Data'!$G:$G,Totals!F$51)+COUNTIFS('Game Data'!$J:$J,Totals!$B58,'Game Data'!$H:$H,Totals!F$51)</f>
        <v>7</v>
      </c>
      <c r="G58" s="13">
        <f>COUNTIFS('Game Data'!$J:$J,Totals!$B58,'Game Data'!$D:$D,Totals!G$51)+COUNTIFS('Game Data'!$J:$J,Totals!$B58,'Game Data'!$E:$E,Totals!G$51)+COUNTIFS('Game Data'!$J:$J,Totals!$B58,'Game Data'!$F:$F,Totals!G$51)+COUNTIFS('Game Data'!$J:$J,Totals!$B58,'Game Data'!$G:$G,Totals!G$51)+COUNTIFS('Game Data'!$J:$J,Totals!$B58,'Game Data'!$H:$H,Totals!G$51)</f>
        <v>7</v>
      </c>
      <c r="H58" s="13">
        <f>COUNTIFS('Game Data'!$J:$J,Totals!$B58,'Game Data'!$D:$D,Totals!H$51)+COUNTIFS('Game Data'!$J:$J,Totals!$B58,'Game Data'!$E:$E,Totals!H$51)+COUNTIFS('Game Data'!$J:$J,Totals!$B58,'Game Data'!$F:$F,Totals!H$51)+COUNTIFS('Game Data'!$J:$J,Totals!$B58,'Game Data'!$G:$G,Totals!H$51)+COUNTIFS('Game Data'!$J:$J,Totals!$B58,'Game Data'!$H:$H,Totals!H$51)</f>
        <v>6</v>
      </c>
      <c r="I58"/>
      <c r="J58" s="10" t="str">
        <f>IFERROR(INDEX('Final Scores'!C:C,MATCH(ROW()-ROW(J$2),'Final Scores'!B:B,0)),"")</f>
        <v/>
      </c>
      <c r="K58" s="1" t="str">
        <f>IFERROR(INDEX('Final Scores'!E:E,MATCH(ROW()-ROW(K$2),'Final Scores'!D:D,0)),"")</f>
        <v/>
      </c>
      <c r="L58" s="1" t="str">
        <f>IFERROR(INDEX('Final Scores'!G:G,MATCH(ROW()-ROW(L$2),'Final Scores'!F:F,0)),"")</f>
        <v/>
      </c>
      <c r="M58" s="1" t="str">
        <f>IFERROR(INDEX('Final Scores'!I:I,MATCH(ROW()-ROW(M$2),'Final Scores'!H:H,0)),"")</f>
        <v/>
      </c>
      <c r="N58" s="1" t="str">
        <f>IFERROR(INDEX('Final Scores'!K:K,MATCH(ROW()-ROW(N$2),'Final Scores'!J:J,0)),"")</f>
        <v/>
      </c>
      <c r="O58" s="1" t="str">
        <f>IFERROR(INDEX('Final Scores'!M:M,MATCH(ROW()-ROW(O$2),'Final Scores'!L:L,0)),"")</f>
        <v/>
      </c>
      <c r="P58" s="1" t="str">
        <f>IFERROR(INDEX('Final Scores'!O:O,MATCH(ROW()-ROW(P$2),'Final Scores'!N:N,0)),"")</f>
        <v/>
      </c>
      <c r="Q58" s="1" t="str">
        <f>IFERROR(INDEX('Final Scores'!Q:Q,MATCH(ROW()-ROW(Q$2),'Final Scores'!P:P,0)),"")</f>
        <v/>
      </c>
      <c r="R58" s="1" t="str">
        <f>IFERROR(INDEX('Final Scores'!S:S,MATCH(ROW()-ROW(R$2),'Final Scores'!R:R,0)),"")</f>
        <v/>
      </c>
      <c r="S58" s="6" t="str">
        <f>IFERROR(INDEX('Final Scores'!U:U,MATCH(ROW()-ROW(S$2),'Final Scores'!T:T,0)),"")</f>
        <v/>
      </c>
      <c r="U58" s="80" t="s">
        <v>16</v>
      </c>
      <c r="V58" s="44">
        <f t="shared" si="26"/>
        <v>5.5555555555555552E-2</v>
      </c>
      <c r="W58" s="34">
        <f t="shared" si="27"/>
        <v>0.18518518518518517</v>
      </c>
      <c r="X58" s="34">
        <f t="shared" si="28"/>
        <v>0.13043478260869565</v>
      </c>
      <c r="Y58" s="34">
        <f t="shared" si="29"/>
        <v>5.2631578947368418E-2</v>
      </c>
      <c r="Z58" s="34">
        <f t="shared" si="30"/>
        <v>6.25E-2</v>
      </c>
      <c r="AA58" s="34">
        <f t="shared" si="31"/>
        <v>5.8823529411764705E-2</v>
      </c>
      <c r="AB58" s="34" t="str">
        <f t="shared" si="32"/>
        <v>-</v>
      </c>
      <c r="AC58" s="34">
        <f t="shared" si="33"/>
        <v>8.3333333333333329E-2</v>
      </c>
      <c r="AD58" s="34">
        <f t="shared" si="34"/>
        <v>4.7619047619047616E-2</v>
      </c>
      <c r="AE58" s="38">
        <f t="shared" si="35"/>
        <v>0.14285714285714285</v>
      </c>
    </row>
    <row r="59" spans="2:31" ht="15" customHeight="1" x14ac:dyDescent="0.25">
      <c r="B59" s="10" t="s">
        <v>25</v>
      </c>
      <c r="C59" s="13">
        <f>COUNTIFS('Game Data'!$J:$J,Totals!$B59,'Game Data'!$D:$D,Totals!C$51)+COUNTIFS('Game Data'!$J:$J,Totals!$B59,'Game Data'!$E:$E,Totals!C$51)+COUNTIFS('Game Data'!$J:$J,Totals!$B59,'Game Data'!$F:$F,Totals!C$51)+COUNTIFS('Game Data'!$J:$J,Totals!$B59,'Game Data'!$G:$G,Totals!C$51)+COUNTIFS('Game Data'!$J:$J,Totals!$B59,'Game Data'!$H:$H,Totals!C$51)</f>
        <v>5</v>
      </c>
      <c r="D59" s="13">
        <f>COUNTIFS('Game Data'!$J:$J,Totals!$B59,'Game Data'!$D:$D,Totals!D$51)+COUNTIFS('Game Data'!$J:$J,Totals!$B59,'Game Data'!$E:$E,Totals!D$51)+COUNTIFS('Game Data'!$J:$J,Totals!$B59,'Game Data'!$F:$F,Totals!D$51)+COUNTIFS('Game Data'!$J:$J,Totals!$B59,'Game Data'!$G:$G,Totals!D$51)+COUNTIFS('Game Data'!$J:$J,Totals!$B59,'Game Data'!$H:$H,Totals!D$51)</f>
        <v>0</v>
      </c>
      <c r="E59" s="13">
        <f>COUNTIFS('Game Data'!$J:$J,Totals!$B59,'Game Data'!$D:$D,Totals!E$51)+COUNTIFS('Game Data'!$J:$J,Totals!$B59,'Game Data'!$E:$E,Totals!E$51)+COUNTIFS('Game Data'!$J:$J,Totals!$B59,'Game Data'!$F:$F,Totals!E$51)+COUNTIFS('Game Data'!$J:$J,Totals!$B59,'Game Data'!$G:$G,Totals!E$51)+COUNTIFS('Game Data'!$J:$J,Totals!$B59,'Game Data'!$H:$H,Totals!E$51)</f>
        <v>7</v>
      </c>
      <c r="F59" s="13">
        <f>COUNTIFS('Game Data'!$J:$J,Totals!$B59,'Game Data'!$D:$D,Totals!F$51)+COUNTIFS('Game Data'!$J:$J,Totals!$B59,'Game Data'!$E:$E,Totals!F$51)+COUNTIFS('Game Data'!$J:$J,Totals!$B59,'Game Data'!$F:$F,Totals!F$51)+COUNTIFS('Game Data'!$J:$J,Totals!$B59,'Game Data'!$G:$G,Totals!F$51)+COUNTIFS('Game Data'!$J:$J,Totals!$B59,'Game Data'!$H:$H,Totals!F$51)</f>
        <v>6</v>
      </c>
      <c r="G59" s="13">
        <f>COUNTIFS('Game Data'!$J:$J,Totals!$B59,'Game Data'!$D:$D,Totals!G$51)+COUNTIFS('Game Data'!$J:$J,Totals!$B59,'Game Data'!$E:$E,Totals!G$51)+COUNTIFS('Game Data'!$J:$J,Totals!$B59,'Game Data'!$F:$F,Totals!G$51)+COUNTIFS('Game Data'!$J:$J,Totals!$B59,'Game Data'!$G:$G,Totals!G$51)+COUNTIFS('Game Data'!$J:$J,Totals!$B59,'Game Data'!$H:$H,Totals!G$51)</f>
        <v>4</v>
      </c>
      <c r="H59" s="13">
        <f>COUNTIFS('Game Data'!$J:$J,Totals!$B59,'Game Data'!$D:$D,Totals!H$51)+COUNTIFS('Game Data'!$J:$J,Totals!$B59,'Game Data'!$E:$E,Totals!H$51)+COUNTIFS('Game Data'!$J:$J,Totals!$B59,'Game Data'!$F:$F,Totals!H$51)+COUNTIFS('Game Data'!$J:$J,Totals!$B59,'Game Data'!$G:$G,Totals!H$51)+COUNTIFS('Game Data'!$J:$J,Totals!$B59,'Game Data'!$H:$H,Totals!H$51)</f>
        <v>4</v>
      </c>
      <c r="I59"/>
      <c r="J59" s="10" t="str">
        <f>IFERROR(INDEX('Final Scores'!C:C,MATCH(ROW()-ROW(J$2),'Final Scores'!B:B,0)),"")</f>
        <v/>
      </c>
      <c r="K59" s="1" t="str">
        <f>IFERROR(INDEX('Final Scores'!E:E,MATCH(ROW()-ROW(K$2),'Final Scores'!D:D,0)),"")</f>
        <v/>
      </c>
      <c r="L59" s="1" t="str">
        <f>IFERROR(INDEX('Final Scores'!G:G,MATCH(ROW()-ROW(L$2),'Final Scores'!F:F,0)),"")</f>
        <v/>
      </c>
      <c r="M59" s="1" t="str">
        <f>IFERROR(INDEX('Final Scores'!I:I,MATCH(ROW()-ROW(M$2),'Final Scores'!H:H,0)),"")</f>
        <v/>
      </c>
      <c r="N59" s="1" t="str">
        <f>IFERROR(INDEX('Final Scores'!K:K,MATCH(ROW()-ROW(N$2),'Final Scores'!J:J,0)),"")</f>
        <v/>
      </c>
      <c r="O59" s="1" t="str">
        <f>IFERROR(INDEX('Final Scores'!M:M,MATCH(ROW()-ROW(O$2),'Final Scores'!L:L,0)),"")</f>
        <v/>
      </c>
      <c r="P59" s="1" t="str">
        <f>IFERROR(INDEX('Final Scores'!O:O,MATCH(ROW()-ROW(P$2),'Final Scores'!N:N,0)),"")</f>
        <v/>
      </c>
      <c r="Q59" s="1" t="str">
        <f>IFERROR(INDEX('Final Scores'!Q:Q,MATCH(ROW()-ROW(Q$2),'Final Scores'!P:P,0)),"")</f>
        <v/>
      </c>
      <c r="R59" s="1" t="str">
        <f>IFERROR(INDEX('Final Scores'!S:S,MATCH(ROW()-ROW(R$2),'Final Scores'!R:R,0)),"")</f>
        <v/>
      </c>
      <c r="S59" s="6" t="str">
        <f>IFERROR(INDEX('Final Scores'!U:U,MATCH(ROW()-ROW(S$2),'Final Scores'!T:T,0)),"")</f>
        <v/>
      </c>
      <c r="U59" s="80" t="s">
        <v>17</v>
      </c>
      <c r="V59" s="44">
        <f t="shared" si="26"/>
        <v>0.1111111111111111</v>
      </c>
      <c r="W59" s="34">
        <f t="shared" si="27"/>
        <v>0.25925925925925924</v>
      </c>
      <c r="X59" s="34">
        <f t="shared" si="28"/>
        <v>8.6956521739130432E-2</v>
      </c>
      <c r="Y59" s="34">
        <f t="shared" si="29"/>
        <v>0.10526315789473684</v>
      </c>
      <c r="Z59" s="34">
        <f t="shared" si="30"/>
        <v>6.25E-2</v>
      </c>
      <c r="AA59" s="34">
        <f t="shared" si="31"/>
        <v>5.8823529411764705E-2</v>
      </c>
      <c r="AB59" s="34">
        <f t="shared" si="32"/>
        <v>4.5454545454545456E-2</v>
      </c>
      <c r="AC59" s="34" t="str">
        <f t="shared" si="33"/>
        <v>-</v>
      </c>
      <c r="AD59" s="34">
        <f t="shared" si="34"/>
        <v>0</v>
      </c>
      <c r="AE59" s="38">
        <f t="shared" si="35"/>
        <v>0.19047619047619047</v>
      </c>
    </row>
    <row r="60" spans="2:31" ht="15" customHeight="1" thickBot="1" x14ac:dyDescent="0.3">
      <c r="B60" s="11" t="s">
        <v>26</v>
      </c>
      <c r="C60" s="14">
        <f>COUNTIFS('Game Data'!$J:$J,Totals!$B60,'Game Data'!$D:$D,Totals!C$51)+COUNTIFS('Game Data'!$J:$J,Totals!$B60,'Game Data'!$E:$E,Totals!C$51)+COUNTIFS('Game Data'!$J:$J,Totals!$B60,'Game Data'!$F:$F,Totals!C$51)+COUNTIFS('Game Data'!$J:$J,Totals!$B60,'Game Data'!$G:$G,Totals!C$51)+COUNTIFS('Game Data'!$J:$J,Totals!$B60,'Game Data'!$H:$H,Totals!C$51)</f>
        <v>4</v>
      </c>
      <c r="D60" s="14">
        <f>COUNTIFS('Game Data'!$J:$J,Totals!$B60,'Game Data'!$D:$D,Totals!D$51)+COUNTIFS('Game Data'!$J:$J,Totals!$B60,'Game Data'!$E:$E,Totals!D$51)+COUNTIFS('Game Data'!$J:$J,Totals!$B60,'Game Data'!$F:$F,Totals!D$51)+COUNTIFS('Game Data'!$J:$J,Totals!$B60,'Game Data'!$G:$G,Totals!D$51)+COUNTIFS('Game Data'!$J:$J,Totals!$B60,'Game Data'!$H:$H,Totals!D$51)</f>
        <v>0</v>
      </c>
      <c r="E60" s="14">
        <f>COUNTIFS('Game Data'!$J:$J,Totals!$B60,'Game Data'!$D:$D,Totals!E$51)+COUNTIFS('Game Data'!$J:$J,Totals!$B60,'Game Data'!$E:$E,Totals!E$51)+COUNTIFS('Game Data'!$J:$J,Totals!$B60,'Game Data'!$F:$F,Totals!E$51)+COUNTIFS('Game Data'!$J:$J,Totals!$B60,'Game Data'!$G:$G,Totals!E$51)+COUNTIFS('Game Data'!$J:$J,Totals!$B60,'Game Data'!$H:$H,Totals!E$51)</f>
        <v>5</v>
      </c>
      <c r="F60" s="14">
        <f>COUNTIFS('Game Data'!$J:$J,Totals!$B60,'Game Data'!$D:$D,Totals!F$51)+COUNTIFS('Game Data'!$J:$J,Totals!$B60,'Game Data'!$E:$E,Totals!F$51)+COUNTIFS('Game Data'!$J:$J,Totals!$B60,'Game Data'!$F:$F,Totals!F$51)+COUNTIFS('Game Data'!$J:$J,Totals!$B60,'Game Data'!$G:$G,Totals!F$51)+COUNTIFS('Game Data'!$J:$J,Totals!$B60,'Game Data'!$H:$H,Totals!F$51)</f>
        <v>5</v>
      </c>
      <c r="G60" s="14">
        <f>COUNTIFS('Game Data'!$J:$J,Totals!$B60,'Game Data'!$D:$D,Totals!G$51)+COUNTIFS('Game Data'!$J:$J,Totals!$B60,'Game Data'!$E:$E,Totals!G$51)+COUNTIFS('Game Data'!$J:$J,Totals!$B60,'Game Data'!$F:$F,Totals!G$51)+COUNTIFS('Game Data'!$J:$J,Totals!$B60,'Game Data'!$G:$G,Totals!G$51)+COUNTIFS('Game Data'!$J:$J,Totals!$B60,'Game Data'!$H:$H,Totals!G$51)</f>
        <v>5</v>
      </c>
      <c r="H60" s="14">
        <f>COUNTIFS('Game Data'!$J:$J,Totals!$B60,'Game Data'!$D:$D,Totals!H$51)+COUNTIFS('Game Data'!$J:$J,Totals!$B60,'Game Data'!$E:$E,Totals!H$51)+COUNTIFS('Game Data'!$J:$J,Totals!$B60,'Game Data'!$F:$F,Totals!H$51)+COUNTIFS('Game Data'!$J:$J,Totals!$B60,'Game Data'!$G:$G,Totals!H$51)+COUNTIFS('Game Data'!$J:$J,Totals!$B60,'Game Data'!$H:$H,Totals!H$51)</f>
        <v>6</v>
      </c>
      <c r="I60"/>
      <c r="J60" s="10" t="str">
        <f>IFERROR(INDEX('Final Scores'!C:C,MATCH(ROW()-ROW(J$2),'Final Scores'!B:B,0)),"")</f>
        <v/>
      </c>
      <c r="K60" s="1" t="str">
        <f>IFERROR(INDEX('Final Scores'!E:E,MATCH(ROW()-ROW(K$2),'Final Scores'!D:D,0)),"")</f>
        <v/>
      </c>
      <c r="L60" s="1" t="str">
        <f>IFERROR(INDEX('Final Scores'!G:G,MATCH(ROW()-ROW(L$2),'Final Scores'!F:F,0)),"")</f>
        <v/>
      </c>
      <c r="M60" s="1" t="str">
        <f>IFERROR(INDEX('Final Scores'!I:I,MATCH(ROW()-ROW(M$2),'Final Scores'!H:H,0)),"")</f>
        <v/>
      </c>
      <c r="N60" s="1" t="str">
        <f>IFERROR(INDEX('Final Scores'!K:K,MATCH(ROW()-ROW(N$2),'Final Scores'!J:J,0)),"")</f>
        <v/>
      </c>
      <c r="O60" s="1" t="str">
        <f>IFERROR(INDEX('Final Scores'!M:M,MATCH(ROW()-ROW(O$2),'Final Scores'!L:L,0)),"")</f>
        <v/>
      </c>
      <c r="P60" s="1" t="str">
        <f>IFERROR(INDEX('Final Scores'!O:O,MATCH(ROW()-ROW(P$2),'Final Scores'!N:N,0)),"")</f>
        <v/>
      </c>
      <c r="Q60" s="1" t="str">
        <f>IFERROR(INDEX('Final Scores'!Q:Q,MATCH(ROW()-ROW(Q$2),'Final Scores'!P:P,0)),"")</f>
        <v/>
      </c>
      <c r="R60" s="1" t="str">
        <f>IFERROR(INDEX('Final Scores'!S:S,MATCH(ROW()-ROW(R$2),'Final Scores'!R:R,0)),"")</f>
        <v/>
      </c>
      <c r="S60" s="6" t="str">
        <f>IFERROR(INDEX('Final Scores'!U:U,MATCH(ROW()-ROW(S$2),'Final Scores'!T:T,0)),"")</f>
        <v/>
      </c>
      <c r="U60" s="80" t="s">
        <v>15</v>
      </c>
      <c r="V60" s="44">
        <f t="shared" si="26"/>
        <v>0.1111111111111111</v>
      </c>
      <c r="W60" s="34">
        <f t="shared" si="27"/>
        <v>0.14814814814814814</v>
      </c>
      <c r="X60" s="34">
        <f t="shared" si="28"/>
        <v>0.13043478260869565</v>
      </c>
      <c r="Y60" s="34">
        <f t="shared" si="29"/>
        <v>5.2631578947368418E-2</v>
      </c>
      <c r="Z60" s="34">
        <f t="shared" si="30"/>
        <v>6.25E-2</v>
      </c>
      <c r="AA60" s="34">
        <f t="shared" si="31"/>
        <v>0.11764705882352941</v>
      </c>
      <c r="AB60" s="34">
        <f t="shared" si="32"/>
        <v>9.0909090909090912E-2</v>
      </c>
      <c r="AC60" s="34">
        <f t="shared" si="33"/>
        <v>8.3333333333333329E-2</v>
      </c>
      <c r="AD60" s="34" t="str">
        <f t="shared" si="34"/>
        <v>-</v>
      </c>
      <c r="AE60" s="38">
        <f t="shared" si="35"/>
        <v>9.5238095238095233E-2</v>
      </c>
    </row>
    <row r="61" spans="2:31" ht="15" customHeight="1" thickBot="1" x14ac:dyDescent="0.3">
      <c r="B61" s="1"/>
      <c r="C61" s="1"/>
      <c r="D61" s="1"/>
      <c r="E61" s="1"/>
      <c r="F61" s="1"/>
      <c r="G61" s="1"/>
      <c r="I61"/>
      <c r="J61" s="10" t="str">
        <f>IFERROR(INDEX('Final Scores'!C:C,MATCH(ROW()-ROW(J$2),'Final Scores'!B:B,0)),"")</f>
        <v/>
      </c>
      <c r="K61" s="1" t="str">
        <f>IFERROR(INDEX('Final Scores'!E:E,MATCH(ROW()-ROW(K$2),'Final Scores'!D:D,0)),"")</f>
        <v/>
      </c>
      <c r="L61" s="1" t="str">
        <f>IFERROR(INDEX('Final Scores'!G:G,MATCH(ROW()-ROW(L$2),'Final Scores'!F:F,0)),"")</f>
        <v/>
      </c>
      <c r="M61" s="1" t="str">
        <f>IFERROR(INDEX('Final Scores'!I:I,MATCH(ROW()-ROW(M$2),'Final Scores'!H:H,0)),"")</f>
        <v/>
      </c>
      <c r="N61" s="1" t="str">
        <f>IFERROR(INDEX('Final Scores'!K:K,MATCH(ROW()-ROW(N$2),'Final Scores'!J:J,0)),"")</f>
        <v/>
      </c>
      <c r="O61" s="1" t="str">
        <f>IFERROR(INDEX('Final Scores'!M:M,MATCH(ROW()-ROW(O$2),'Final Scores'!L:L,0)),"")</f>
        <v/>
      </c>
      <c r="P61" s="1" t="str">
        <f>IFERROR(INDEX('Final Scores'!O:O,MATCH(ROW()-ROW(P$2),'Final Scores'!N:N,0)),"")</f>
        <v/>
      </c>
      <c r="Q61" s="1" t="str">
        <f>IFERROR(INDEX('Final Scores'!Q:Q,MATCH(ROW()-ROW(Q$2),'Final Scores'!P:P,0)),"")</f>
        <v/>
      </c>
      <c r="R61" s="1" t="str">
        <f>IFERROR(INDEX('Final Scores'!S:S,MATCH(ROW()-ROW(R$2),'Final Scores'!R:R,0)),"")</f>
        <v/>
      </c>
      <c r="S61" s="6" t="str">
        <f>IFERROR(INDEX('Final Scores'!U:U,MATCH(ROW()-ROW(S$2),'Final Scores'!T:T,0)),"")</f>
        <v/>
      </c>
      <c r="U61" s="81" t="s">
        <v>12</v>
      </c>
      <c r="V61" s="45">
        <f t="shared" si="26"/>
        <v>0</v>
      </c>
      <c r="W61" s="39">
        <f t="shared" si="27"/>
        <v>0.14814814814814814</v>
      </c>
      <c r="X61" s="39">
        <f t="shared" si="28"/>
        <v>0.21739130434782608</v>
      </c>
      <c r="Y61" s="39">
        <f t="shared" si="29"/>
        <v>5.2631578947368418E-2</v>
      </c>
      <c r="Z61" s="39">
        <f t="shared" si="30"/>
        <v>6.25E-2</v>
      </c>
      <c r="AA61" s="39">
        <f t="shared" si="31"/>
        <v>0</v>
      </c>
      <c r="AB61" s="39">
        <f t="shared" si="32"/>
        <v>9.0909090909090912E-2</v>
      </c>
      <c r="AC61" s="39">
        <f t="shared" si="33"/>
        <v>4.1666666666666664E-2</v>
      </c>
      <c r="AD61" s="39">
        <f t="shared" si="34"/>
        <v>0</v>
      </c>
      <c r="AE61" s="40" t="str">
        <f t="shared" si="35"/>
        <v>-</v>
      </c>
    </row>
    <row r="62" spans="2:31" ht="15" customHeight="1" thickBot="1" x14ac:dyDescent="0.3">
      <c r="B62" s="9" t="s">
        <v>33</v>
      </c>
      <c r="C62" s="28" t="s">
        <v>13</v>
      </c>
      <c r="D62" s="96" t="s">
        <v>76</v>
      </c>
      <c r="E62" s="29" t="s">
        <v>20</v>
      </c>
      <c r="F62" s="96" t="s">
        <v>21</v>
      </c>
      <c r="G62" s="30" t="s">
        <v>14</v>
      </c>
      <c r="H62" s="31"/>
      <c r="I62"/>
      <c r="J62" s="10" t="str">
        <f>IFERROR(INDEX('Final Scores'!C:C,MATCH(ROW()-ROW(J$2),'Final Scores'!B:B,0)),"")</f>
        <v/>
      </c>
      <c r="K62" s="1" t="str">
        <f>IFERROR(INDEX('Final Scores'!E:E,MATCH(ROW()-ROW(K$2),'Final Scores'!D:D,0)),"")</f>
        <v/>
      </c>
      <c r="L62" s="1" t="str">
        <f>IFERROR(INDEX('Final Scores'!G:G,MATCH(ROW()-ROW(L$2),'Final Scores'!F:F,0)),"")</f>
        <v/>
      </c>
      <c r="M62" s="1" t="str">
        <f>IFERROR(INDEX('Final Scores'!I:I,MATCH(ROW()-ROW(M$2),'Final Scores'!H:H,0)),"")</f>
        <v/>
      </c>
      <c r="N62" s="1" t="str">
        <f>IFERROR(INDEX('Final Scores'!K:K,MATCH(ROW()-ROW(N$2),'Final Scores'!J:J,0)),"")</f>
        <v/>
      </c>
      <c r="O62" s="1" t="str">
        <f>IFERROR(INDEX('Final Scores'!M:M,MATCH(ROW()-ROW(O$2),'Final Scores'!L:L,0)),"")</f>
        <v/>
      </c>
      <c r="P62" s="1" t="str">
        <f>IFERROR(INDEX('Final Scores'!O:O,MATCH(ROW()-ROW(P$2),'Final Scores'!N:N,0)),"")</f>
        <v/>
      </c>
      <c r="Q62" s="1" t="str">
        <f>IFERROR(INDEX('Final Scores'!Q:Q,MATCH(ROW()-ROW(Q$2),'Final Scores'!P:P,0)),"")</f>
        <v/>
      </c>
      <c r="R62" s="1" t="str">
        <f>IFERROR(INDEX('Final Scores'!S:S,MATCH(ROW()-ROW(R$2),'Final Scores'!R:R,0)),"")</f>
        <v/>
      </c>
      <c r="S62" s="6" t="str">
        <f>IFERROR(INDEX('Final Scores'!U:U,MATCH(ROW()-ROW(S$2),'Final Scores'!T:T,0)),"")</f>
        <v/>
      </c>
    </row>
    <row r="63" spans="2:31" ht="15" customHeight="1" thickBot="1" x14ac:dyDescent="0.3">
      <c r="B63" s="5" t="s">
        <v>77</v>
      </c>
      <c r="C63" s="5">
        <f>COUNTIFS('Game Data'!$J:$J,Totals!$B63,'Game Data'!$I:$I,Totals!C$62)</f>
        <v>1</v>
      </c>
      <c r="D63" s="8">
        <f>COUNTIFS('Game Data'!$J:$J,Totals!$B63,'Game Data'!$I:$I,Totals!D$62)</f>
        <v>0</v>
      </c>
      <c r="E63" s="16">
        <f>COUNTIFS('Game Data'!$J:$J,Totals!$B63,'Game Data'!$I:$I,Totals!E$62)</f>
        <v>0</v>
      </c>
      <c r="F63" s="8">
        <f>COUNTIFS('Game Data'!$J:$J,Totals!$B63,'Game Data'!$I:$I,Totals!F$62)</f>
        <v>2</v>
      </c>
      <c r="G63" s="2">
        <f>COUNTIFS('Game Data'!$J:$J,Totals!$B63,'Game Data'!$I:$I,Totals!G$62)</f>
        <v>2</v>
      </c>
      <c r="I63"/>
      <c r="J63" s="10" t="str">
        <f>IFERROR(INDEX('Final Scores'!C:C,MATCH(ROW()-ROW(J$2),'Final Scores'!B:B,0)),"")</f>
        <v/>
      </c>
      <c r="K63" s="1" t="str">
        <f>IFERROR(INDEX('Final Scores'!E:E,MATCH(ROW()-ROW(K$2),'Final Scores'!D:D,0)),"")</f>
        <v/>
      </c>
      <c r="L63" s="1" t="str">
        <f>IFERROR(INDEX('Final Scores'!G:G,MATCH(ROW()-ROW(L$2),'Final Scores'!F:F,0)),"")</f>
        <v/>
      </c>
      <c r="M63" s="1" t="str">
        <f>IFERROR(INDEX('Final Scores'!I:I,MATCH(ROW()-ROW(M$2),'Final Scores'!H:H,0)),"")</f>
        <v/>
      </c>
      <c r="N63" s="1" t="str">
        <f>IFERROR(INDEX('Final Scores'!K:K,MATCH(ROW()-ROW(N$2),'Final Scores'!J:J,0)),"")</f>
        <v/>
      </c>
      <c r="O63" s="1" t="str">
        <f>IFERROR(INDEX('Final Scores'!M:M,MATCH(ROW()-ROW(O$2),'Final Scores'!L:L,0)),"")</f>
        <v/>
      </c>
      <c r="P63" s="1" t="str">
        <f>IFERROR(INDEX('Final Scores'!O:O,MATCH(ROW()-ROW(P$2),'Final Scores'!N:N,0)),"")</f>
        <v/>
      </c>
      <c r="Q63" s="1" t="str">
        <f>IFERROR(INDEX('Final Scores'!Q:Q,MATCH(ROW()-ROW(Q$2),'Final Scores'!P:P,0)),"")</f>
        <v/>
      </c>
      <c r="R63" s="1" t="str">
        <f>IFERROR(INDEX('Final Scores'!S:S,MATCH(ROW()-ROW(R$2),'Final Scores'!R:R,0)),"")</f>
        <v/>
      </c>
      <c r="S63" s="6" t="str">
        <f>IFERROR(INDEX('Final Scores'!U:U,MATCH(ROW()-ROW(S$2),'Final Scores'!T:T,0)),"")</f>
        <v/>
      </c>
      <c r="U63" s="9" t="s">
        <v>58</v>
      </c>
      <c r="V63" s="28" t="s">
        <v>13</v>
      </c>
      <c r="W63" s="29" t="s">
        <v>18</v>
      </c>
      <c r="X63" s="29" t="s">
        <v>20</v>
      </c>
      <c r="Y63" s="29" t="s">
        <v>21</v>
      </c>
      <c r="Z63" s="29" t="s">
        <v>14</v>
      </c>
      <c r="AA63" s="29" t="s">
        <v>19</v>
      </c>
      <c r="AB63" s="29" t="s">
        <v>16</v>
      </c>
      <c r="AC63" s="29" t="s">
        <v>17</v>
      </c>
      <c r="AD63" s="29" t="s">
        <v>15</v>
      </c>
      <c r="AE63" s="30" t="s">
        <v>12</v>
      </c>
    </row>
    <row r="64" spans="2:31" ht="15" customHeight="1" x14ac:dyDescent="0.25">
      <c r="B64" s="10" t="s">
        <v>24</v>
      </c>
      <c r="C64" s="10">
        <f>COUNTIFS('Game Data'!$J:$J,Totals!$B64,'Game Data'!$I:$I,Totals!C$62)</f>
        <v>2</v>
      </c>
      <c r="D64" s="13">
        <f>COUNTIFS('Game Data'!$J:$J,Totals!$B64,'Game Data'!$I:$I,Totals!D$62)</f>
        <v>1</v>
      </c>
      <c r="E64" s="1">
        <f>COUNTIFS('Game Data'!$J:$J,Totals!$B64,'Game Data'!$I:$I,Totals!E$62)</f>
        <v>0</v>
      </c>
      <c r="F64" s="13">
        <f>COUNTIFS('Game Data'!$J:$J,Totals!$B64,'Game Data'!$I:$I,Totals!F$62)</f>
        <v>7</v>
      </c>
      <c r="G64" s="6">
        <f>COUNTIFS('Game Data'!$J:$J,Totals!$B64,'Game Data'!$I:$I,Totals!G$62)</f>
        <v>1</v>
      </c>
      <c r="I64"/>
      <c r="J64" s="10" t="str">
        <f>IFERROR(INDEX('Final Scores'!C:C,MATCH(ROW()-ROW(J$2),'Final Scores'!B:B,0)),"")</f>
        <v/>
      </c>
      <c r="K64" s="1" t="str">
        <f>IFERROR(INDEX('Final Scores'!E:E,MATCH(ROW()-ROW(K$2),'Final Scores'!D:D,0)),"")</f>
        <v/>
      </c>
      <c r="L64" s="1" t="str">
        <f>IFERROR(INDEX('Final Scores'!G:G,MATCH(ROW()-ROW(L$2),'Final Scores'!F:F,0)),"")</f>
        <v/>
      </c>
      <c r="M64" s="1" t="str">
        <f>IFERROR(INDEX('Final Scores'!I:I,MATCH(ROW()-ROW(M$2),'Final Scores'!H:H,0)),"")</f>
        <v/>
      </c>
      <c r="N64" s="1" t="str">
        <f>IFERROR(INDEX('Final Scores'!K:K,MATCH(ROW()-ROW(N$2),'Final Scores'!J:J,0)),"")</f>
        <v/>
      </c>
      <c r="O64" s="1" t="str">
        <f>IFERROR(INDEX('Final Scores'!M:M,MATCH(ROW()-ROW(O$2),'Final Scores'!L:L,0)),"")</f>
        <v/>
      </c>
      <c r="P64" s="1" t="str">
        <f>IFERROR(INDEX('Final Scores'!O:O,MATCH(ROW()-ROW(P$2),'Final Scores'!N:N,0)),"")</f>
        <v/>
      </c>
      <c r="Q64" s="1" t="str">
        <f>IFERROR(INDEX('Final Scores'!Q:Q,MATCH(ROW()-ROW(Q$2),'Final Scores'!P:P,0)),"")</f>
        <v/>
      </c>
      <c r="R64" s="1" t="str">
        <f>IFERROR(INDEX('Final Scores'!S:S,MATCH(ROW()-ROW(R$2),'Final Scores'!R:R,0)),"")</f>
        <v/>
      </c>
      <c r="S64" s="6" t="str">
        <f>IFERROR(INDEX('Final Scores'!U:U,MATCH(ROW()-ROW(S$2),'Final Scores'!T:T,0)),"")</f>
        <v/>
      </c>
      <c r="U64" s="96" t="s">
        <v>13</v>
      </c>
      <c r="V64" s="41" t="str">
        <f t="shared" ref="V64:V73" si="36">IFERROR(IF($U64=V$51,"-",V40/$C$3),"-")</f>
        <v>-</v>
      </c>
      <c r="W64" s="42">
        <f t="shared" ref="W64:W73" si="37">IFERROR(IF($U64=W$51,"-",W40/$C$4),"-")</f>
        <v>0.33333333333333331</v>
      </c>
      <c r="X64" s="42">
        <f t="shared" ref="X64:X73" si="38">IFERROR(IF($U64=X$51,"-",X40/$C$5),"-")</f>
        <v>0.17391304347826086</v>
      </c>
      <c r="Y64" s="42">
        <f t="shared" ref="Y64:Y73" si="39">IFERROR(IF($U64=Y$51,"-",Y40/$C$6),"-")</f>
        <v>0.10526315789473684</v>
      </c>
      <c r="Z64" s="42">
        <f t="shared" ref="Z64:Z73" si="40">IFERROR(IF($U64=Z$51,"-",Z40/$C$7),"-")</f>
        <v>0.1875</v>
      </c>
      <c r="AA64" s="42">
        <f t="shared" ref="AA64:AA73" si="41">IFERROR(IF($U64=AA$51,"-",AA40/$C$8),"-")</f>
        <v>5.8823529411764705E-2</v>
      </c>
      <c r="AB64" s="42">
        <f t="shared" ref="AB64:AB73" si="42">IFERROR(IF($U64=AB$51,"-",AB40/$C$10),"-")</f>
        <v>9.0909090909090912E-2</v>
      </c>
      <c r="AC64" s="42">
        <f t="shared" ref="AC64:AC73" si="43">IFERROR(IF($U64=AC$51,"-",AC40/$C$11),"-")</f>
        <v>8.3333333333333329E-2</v>
      </c>
      <c r="AD64" s="42">
        <f t="shared" ref="AD64:AD73" si="44">IFERROR(IF($U64=AD$51,"-",AD40/$C$12),"-")</f>
        <v>9.5238095238095233E-2</v>
      </c>
      <c r="AE64" s="43">
        <f t="shared" ref="AE64:AE73" si="45">IFERROR(IF($U64=AE$51,"-",AE40/$C$13),"-")</f>
        <v>0.2857142857142857</v>
      </c>
    </row>
    <row r="65" spans="2:31" ht="15" customHeight="1" x14ac:dyDescent="0.25">
      <c r="B65" s="10" t="s">
        <v>25</v>
      </c>
      <c r="C65" s="10">
        <f>COUNTIFS('Game Data'!$J:$J,Totals!$B65,'Game Data'!$I:$I,Totals!C$62)</f>
        <v>2</v>
      </c>
      <c r="D65" s="13">
        <f>COUNTIFS('Game Data'!$J:$J,Totals!$B65,'Game Data'!$I:$I,Totals!D$62)</f>
        <v>0</v>
      </c>
      <c r="E65" s="1">
        <f>COUNTIFS('Game Data'!$J:$J,Totals!$B65,'Game Data'!$I:$I,Totals!E$62)</f>
        <v>1</v>
      </c>
      <c r="F65" s="13">
        <f>COUNTIFS('Game Data'!$J:$J,Totals!$B65,'Game Data'!$I:$I,Totals!F$62)</f>
        <v>1</v>
      </c>
      <c r="G65" s="6">
        <f>COUNTIFS('Game Data'!$J:$J,Totals!$B65,'Game Data'!$I:$I,Totals!G$62)</f>
        <v>4</v>
      </c>
      <c r="I65"/>
      <c r="J65" s="10" t="str">
        <f>IFERROR(INDEX('Final Scores'!C:C,MATCH(ROW()-ROW(J$2),'Final Scores'!B:B,0)),"")</f>
        <v/>
      </c>
      <c r="K65" s="1" t="str">
        <f>IFERROR(INDEX('Final Scores'!E:E,MATCH(ROW()-ROW(K$2),'Final Scores'!D:D,0)),"")</f>
        <v/>
      </c>
      <c r="L65" s="1" t="str">
        <f>IFERROR(INDEX('Final Scores'!G:G,MATCH(ROW()-ROW(L$2),'Final Scores'!F:F,0)),"")</f>
        <v/>
      </c>
      <c r="M65" s="1" t="str">
        <f>IFERROR(INDEX('Final Scores'!I:I,MATCH(ROW()-ROW(M$2),'Final Scores'!H:H,0)),"")</f>
        <v/>
      </c>
      <c r="N65" s="1" t="str">
        <f>IFERROR(INDEX('Final Scores'!K:K,MATCH(ROW()-ROW(N$2),'Final Scores'!J:J,0)),"")</f>
        <v/>
      </c>
      <c r="O65" s="1" t="str">
        <f>IFERROR(INDEX('Final Scores'!M:M,MATCH(ROW()-ROW(O$2),'Final Scores'!L:L,0)),"")</f>
        <v/>
      </c>
      <c r="P65" s="1" t="str">
        <f>IFERROR(INDEX('Final Scores'!O:O,MATCH(ROW()-ROW(P$2),'Final Scores'!N:N,0)),"")</f>
        <v/>
      </c>
      <c r="Q65" s="1" t="str">
        <f>IFERROR(INDEX('Final Scores'!Q:Q,MATCH(ROW()-ROW(Q$2),'Final Scores'!P:P,0)),"")</f>
        <v/>
      </c>
      <c r="R65" s="1" t="str">
        <f>IFERROR(INDEX('Final Scores'!S:S,MATCH(ROW()-ROW(R$2),'Final Scores'!R:R,0)),"")</f>
        <v/>
      </c>
      <c r="S65" s="6" t="str">
        <f>IFERROR(INDEX('Final Scores'!U:U,MATCH(ROW()-ROW(S$2),'Final Scores'!T:T,0)),"")</f>
        <v/>
      </c>
      <c r="U65" s="35" t="s">
        <v>18</v>
      </c>
      <c r="V65" s="44">
        <f t="shared" si="36"/>
        <v>5.5555555555555552E-2</v>
      </c>
      <c r="W65" s="34" t="str">
        <f t="shared" si="37"/>
        <v>-</v>
      </c>
      <c r="X65" s="34">
        <f t="shared" si="38"/>
        <v>0.21739130434782608</v>
      </c>
      <c r="Y65" s="34">
        <f t="shared" si="39"/>
        <v>0.10526315789473684</v>
      </c>
      <c r="Z65" s="34">
        <f t="shared" si="40"/>
        <v>6.25E-2</v>
      </c>
      <c r="AA65" s="34">
        <f t="shared" si="41"/>
        <v>5.8823529411764705E-2</v>
      </c>
      <c r="AB65" s="34">
        <f t="shared" si="42"/>
        <v>0.18181818181818182</v>
      </c>
      <c r="AC65" s="34">
        <f t="shared" si="43"/>
        <v>8.3333333333333329E-2</v>
      </c>
      <c r="AD65" s="34">
        <f t="shared" si="44"/>
        <v>0</v>
      </c>
      <c r="AE65" s="38">
        <f t="shared" si="45"/>
        <v>0.2857142857142857</v>
      </c>
    </row>
    <row r="66" spans="2:31" ht="15" customHeight="1" thickBot="1" x14ac:dyDescent="0.3">
      <c r="B66" s="11" t="s">
        <v>26</v>
      </c>
      <c r="C66" s="11">
        <f>COUNTIFS('Game Data'!$J:$J,Totals!$B66,'Game Data'!$I:$I,Totals!C$62)</f>
        <v>1</v>
      </c>
      <c r="D66" s="14">
        <f>COUNTIFS('Game Data'!$J:$J,Totals!$B66,'Game Data'!$I:$I,Totals!D$62)</f>
        <v>0</v>
      </c>
      <c r="E66" s="17">
        <f>COUNTIFS('Game Data'!$J:$J,Totals!$B66,'Game Data'!$I:$I,Totals!E$62)</f>
        <v>1</v>
      </c>
      <c r="F66" s="14">
        <f>COUNTIFS('Game Data'!$J:$J,Totals!$B66,'Game Data'!$I:$I,Totals!F$62)</f>
        <v>2</v>
      </c>
      <c r="G66" s="7">
        <f>COUNTIFS('Game Data'!$J:$J,Totals!$B66,'Game Data'!$I:$I,Totals!G$62)</f>
        <v>3</v>
      </c>
      <c r="I66"/>
      <c r="J66" s="10" t="str">
        <f>IFERROR(INDEX('Final Scores'!C:C,MATCH(ROW()-ROW(J$2),'Final Scores'!B:B,0)),"")</f>
        <v/>
      </c>
      <c r="K66" s="1" t="str">
        <f>IFERROR(INDEX('Final Scores'!E:E,MATCH(ROW()-ROW(K$2),'Final Scores'!D:D,0)),"")</f>
        <v/>
      </c>
      <c r="L66" s="1" t="str">
        <f>IFERROR(INDEX('Final Scores'!G:G,MATCH(ROW()-ROW(L$2),'Final Scores'!F:F,0)),"")</f>
        <v/>
      </c>
      <c r="M66" s="1" t="str">
        <f>IFERROR(INDEX('Final Scores'!I:I,MATCH(ROW()-ROW(M$2),'Final Scores'!H:H,0)),"")</f>
        <v/>
      </c>
      <c r="N66" s="1" t="str">
        <f>IFERROR(INDEX('Final Scores'!K:K,MATCH(ROW()-ROW(N$2),'Final Scores'!J:J,0)),"")</f>
        <v/>
      </c>
      <c r="O66" s="1" t="str">
        <f>IFERROR(INDEX('Final Scores'!M:M,MATCH(ROW()-ROW(O$2),'Final Scores'!L:L,0)),"")</f>
        <v/>
      </c>
      <c r="P66" s="1" t="str">
        <f>IFERROR(INDEX('Final Scores'!O:O,MATCH(ROW()-ROW(P$2),'Final Scores'!N:N,0)),"")</f>
        <v/>
      </c>
      <c r="Q66" s="1" t="str">
        <f>IFERROR(INDEX('Final Scores'!Q:Q,MATCH(ROW()-ROW(Q$2),'Final Scores'!P:P,0)),"")</f>
        <v/>
      </c>
      <c r="R66" s="1" t="str">
        <f>IFERROR(INDEX('Final Scores'!S:S,MATCH(ROW()-ROW(R$2),'Final Scores'!R:R,0)),"")</f>
        <v/>
      </c>
      <c r="S66" s="6" t="str">
        <f>IFERROR(INDEX('Final Scores'!U:U,MATCH(ROW()-ROW(S$2),'Final Scores'!T:T,0)),"")</f>
        <v/>
      </c>
      <c r="U66" s="35" t="s">
        <v>20</v>
      </c>
      <c r="V66" s="44">
        <f t="shared" si="36"/>
        <v>0.1111111111111111</v>
      </c>
      <c r="W66" s="34">
        <f t="shared" si="37"/>
        <v>0.25925925925925924</v>
      </c>
      <c r="X66" s="34" t="str">
        <f t="shared" si="38"/>
        <v>-</v>
      </c>
      <c r="Y66" s="34">
        <f t="shared" si="39"/>
        <v>5.2631578947368418E-2</v>
      </c>
      <c r="Z66" s="34">
        <f t="shared" si="40"/>
        <v>0.25</v>
      </c>
      <c r="AA66" s="34">
        <f t="shared" si="41"/>
        <v>0.11764705882352941</v>
      </c>
      <c r="AB66" s="34">
        <f t="shared" si="42"/>
        <v>0.13636363636363635</v>
      </c>
      <c r="AC66" s="34">
        <f t="shared" si="43"/>
        <v>4.1666666666666664E-2</v>
      </c>
      <c r="AD66" s="34">
        <f t="shared" si="44"/>
        <v>4.7619047619047616E-2</v>
      </c>
      <c r="AE66" s="38">
        <f t="shared" si="45"/>
        <v>0.23809523809523808</v>
      </c>
    </row>
    <row r="67" spans="2:31" ht="15" customHeight="1" thickBot="1" x14ac:dyDescent="0.3">
      <c r="B67" s="1"/>
      <c r="C67" s="1"/>
      <c r="D67" s="1"/>
      <c r="E67" s="1"/>
      <c r="F67" s="1"/>
      <c r="G67" s="1"/>
      <c r="I67"/>
      <c r="J67" s="10"/>
      <c r="S67" s="6"/>
      <c r="U67" s="35" t="s">
        <v>21</v>
      </c>
      <c r="V67" s="44">
        <f t="shared" si="36"/>
        <v>0.1111111111111111</v>
      </c>
      <c r="W67" s="34">
        <f t="shared" si="37"/>
        <v>0.33333333333333331</v>
      </c>
      <c r="X67" s="34">
        <f t="shared" si="38"/>
        <v>0.17391304347826086</v>
      </c>
      <c r="Y67" s="34" t="str">
        <f t="shared" si="39"/>
        <v>-</v>
      </c>
      <c r="Z67" s="34">
        <f t="shared" si="40"/>
        <v>0.1875</v>
      </c>
      <c r="AA67" s="34">
        <f t="shared" si="41"/>
        <v>0.11764705882352941</v>
      </c>
      <c r="AB67" s="34">
        <f t="shared" si="42"/>
        <v>4.5454545454545456E-2</v>
      </c>
      <c r="AC67" s="34">
        <f t="shared" si="43"/>
        <v>8.3333333333333329E-2</v>
      </c>
      <c r="AD67" s="34">
        <f t="shared" si="44"/>
        <v>9.5238095238095233E-2</v>
      </c>
      <c r="AE67" s="38">
        <f t="shared" si="45"/>
        <v>0.23809523809523808</v>
      </c>
    </row>
    <row r="68" spans="2:31" ht="15" customHeight="1" thickBot="1" x14ac:dyDescent="0.3">
      <c r="B68" s="9" t="s">
        <v>33</v>
      </c>
      <c r="C68" s="29" t="s">
        <v>19</v>
      </c>
      <c r="D68" s="29" t="s">
        <v>27</v>
      </c>
      <c r="E68" s="29" t="s">
        <v>16</v>
      </c>
      <c r="F68" s="29" t="s">
        <v>17</v>
      </c>
      <c r="G68" s="29" t="s">
        <v>15</v>
      </c>
      <c r="H68" s="30" t="s">
        <v>12</v>
      </c>
      <c r="I68"/>
      <c r="J68" s="10"/>
      <c r="S68" s="6"/>
      <c r="U68" s="35" t="s">
        <v>14</v>
      </c>
      <c r="V68" s="44">
        <f t="shared" si="36"/>
        <v>0.16666666666666666</v>
      </c>
      <c r="W68" s="34">
        <f t="shared" si="37"/>
        <v>0.40740740740740738</v>
      </c>
      <c r="X68" s="34">
        <f t="shared" si="38"/>
        <v>0.21739130434782608</v>
      </c>
      <c r="Y68" s="34">
        <f t="shared" si="39"/>
        <v>0.15789473684210525</v>
      </c>
      <c r="Z68" s="34" t="str">
        <f t="shared" si="40"/>
        <v>-</v>
      </c>
      <c r="AA68" s="34">
        <f t="shared" si="41"/>
        <v>5.8823529411764705E-2</v>
      </c>
      <c r="AB68" s="34">
        <f t="shared" si="42"/>
        <v>9.0909090909090912E-2</v>
      </c>
      <c r="AC68" s="34">
        <f t="shared" si="43"/>
        <v>0.125</v>
      </c>
      <c r="AD68" s="34">
        <f t="shared" si="44"/>
        <v>4.7619047619047616E-2</v>
      </c>
      <c r="AE68" s="38">
        <f t="shared" si="45"/>
        <v>0.19047619047619047</v>
      </c>
    </row>
    <row r="69" spans="2:31" ht="15" customHeight="1" x14ac:dyDescent="0.25">
      <c r="B69" s="5" t="s">
        <v>77</v>
      </c>
      <c r="C69" s="5">
        <f>COUNTIFS('Game Data'!$J:$J,Totals!$B69,'Game Data'!$I:$I,Totals!C$68)</f>
        <v>3</v>
      </c>
      <c r="D69" s="5">
        <f>COUNTIFS('Game Data'!$J:$J,Totals!$B69,'Game Data'!$I:$I,Totals!D$68)</f>
        <v>0</v>
      </c>
      <c r="E69" s="5">
        <f>COUNTIFS('Game Data'!$J:$J,Totals!$B69,'Game Data'!$I:$I,Totals!E$68)</f>
        <v>0</v>
      </c>
      <c r="F69" s="5">
        <f>COUNTIFS('Game Data'!$J:$J,Totals!$B69,'Game Data'!$I:$I,Totals!F$68)</f>
        <v>2</v>
      </c>
      <c r="G69" s="5">
        <f>COUNTIFS('Game Data'!$J:$J,Totals!$B69,'Game Data'!$I:$I,Totals!G$68)</f>
        <v>1</v>
      </c>
      <c r="H69" s="8">
        <f>COUNTIFS('Game Data'!$J:$J,Totals!$B69,'Game Data'!$I:$I,Totals!H$68)</f>
        <v>1</v>
      </c>
      <c r="J69" s="10"/>
      <c r="S69" s="6"/>
      <c r="U69" s="35" t="s">
        <v>19</v>
      </c>
      <c r="V69" s="44">
        <f t="shared" si="36"/>
        <v>0.16666666666666666</v>
      </c>
      <c r="W69" s="34">
        <f t="shared" si="37"/>
        <v>0.29629629629629628</v>
      </c>
      <c r="X69" s="34">
        <f t="shared" si="38"/>
        <v>0.21739130434782608</v>
      </c>
      <c r="Y69" s="34">
        <f t="shared" si="39"/>
        <v>0.10526315789473684</v>
      </c>
      <c r="Z69" s="34">
        <f t="shared" si="40"/>
        <v>6.25E-2</v>
      </c>
      <c r="AA69" s="34" t="str">
        <f t="shared" si="41"/>
        <v>-</v>
      </c>
      <c r="AB69" s="34">
        <f t="shared" si="42"/>
        <v>0.18181818181818182</v>
      </c>
      <c r="AC69" s="34">
        <f t="shared" si="43"/>
        <v>0.125</v>
      </c>
      <c r="AD69" s="34">
        <f t="shared" si="44"/>
        <v>4.7619047619047616E-2</v>
      </c>
      <c r="AE69" s="38">
        <f t="shared" si="45"/>
        <v>0.23809523809523808</v>
      </c>
    </row>
    <row r="70" spans="2:31" ht="15" customHeight="1" x14ac:dyDescent="0.25">
      <c r="B70" s="10" t="s">
        <v>24</v>
      </c>
      <c r="C70" s="10">
        <f>COUNTIFS('Game Data'!$J:$J,Totals!$B70,'Game Data'!$I:$I,Totals!C$68)</f>
        <v>1</v>
      </c>
      <c r="D70" s="10">
        <f>COUNTIFS('Game Data'!$J:$J,Totals!$B70,'Game Data'!$I:$I,Totals!D$68)</f>
        <v>0</v>
      </c>
      <c r="E70" s="10">
        <f>COUNTIFS('Game Data'!$J:$J,Totals!$B70,'Game Data'!$I:$I,Totals!E$68)</f>
        <v>0</v>
      </c>
      <c r="F70" s="10">
        <f>COUNTIFS('Game Data'!$J:$J,Totals!$B70,'Game Data'!$I:$I,Totals!F$68)</f>
        <v>0</v>
      </c>
      <c r="G70" s="10">
        <f>COUNTIFS('Game Data'!$J:$J,Totals!$B70,'Game Data'!$I:$I,Totals!G$68)</f>
        <v>0</v>
      </c>
      <c r="H70" s="13">
        <f>COUNTIFS('Game Data'!$J:$J,Totals!$B70,'Game Data'!$I:$I,Totals!H$68)</f>
        <v>1</v>
      </c>
      <c r="J70" s="10"/>
      <c r="S70" s="6"/>
      <c r="U70" s="35" t="s">
        <v>16</v>
      </c>
      <c r="V70" s="44">
        <f t="shared" si="36"/>
        <v>0.1111111111111111</v>
      </c>
      <c r="W70" s="34">
        <f t="shared" si="37"/>
        <v>0.29629629629629628</v>
      </c>
      <c r="X70" s="34">
        <f t="shared" si="38"/>
        <v>0.13043478260869565</v>
      </c>
      <c r="Y70" s="34">
        <f t="shared" si="39"/>
        <v>0.10526315789473684</v>
      </c>
      <c r="Z70" s="34">
        <f t="shared" si="40"/>
        <v>0.25</v>
      </c>
      <c r="AA70" s="34">
        <f t="shared" si="41"/>
        <v>5.8823529411764705E-2</v>
      </c>
      <c r="AB70" s="34" t="str">
        <f t="shared" si="42"/>
        <v>-</v>
      </c>
      <c r="AC70" s="34">
        <f t="shared" si="43"/>
        <v>8.3333333333333329E-2</v>
      </c>
      <c r="AD70" s="34">
        <f t="shared" si="44"/>
        <v>4.7619047619047616E-2</v>
      </c>
      <c r="AE70" s="38">
        <f t="shared" si="45"/>
        <v>0.19047619047619047</v>
      </c>
    </row>
    <row r="71" spans="2:31" ht="15" customHeight="1" x14ac:dyDescent="0.25">
      <c r="B71" s="10" t="s">
        <v>25</v>
      </c>
      <c r="C71" s="10">
        <f>COUNTIFS('Game Data'!$J:$J,Totals!$B71,'Game Data'!$I:$I,Totals!C$68)</f>
        <v>1</v>
      </c>
      <c r="D71" s="10">
        <f>COUNTIFS('Game Data'!$J:$J,Totals!$B71,'Game Data'!$I:$I,Totals!D$68)</f>
        <v>0</v>
      </c>
      <c r="E71" s="10">
        <f>COUNTIFS('Game Data'!$J:$J,Totals!$B71,'Game Data'!$I:$I,Totals!E$68)</f>
        <v>1</v>
      </c>
      <c r="F71" s="10">
        <f>COUNTIFS('Game Data'!$J:$J,Totals!$B71,'Game Data'!$I:$I,Totals!F$68)</f>
        <v>1</v>
      </c>
      <c r="G71" s="10">
        <f>COUNTIFS('Game Data'!$J:$J,Totals!$B71,'Game Data'!$I:$I,Totals!G$68)</f>
        <v>0</v>
      </c>
      <c r="H71" s="13">
        <f>COUNTIFS('Game Data'!$J:$J,Totals!$B71,'Game Data'!$I:$I,Totals!H$68)</f>
        <v>2</v>
      </c>
      <c r="J71" s="10"/>
      <c r="S71" s="6"/>
      <c r="U71" s="35" t="s">
        <v>17</v>
      </c>
      <c r="V71" s="44">
        <f t="shared" si="36"/>
        <v>5.5555555555555552E-2</v>
      </c>
      <c r="W71" s="34">
        <f t="shared" si="37"/>
        <v>0.22222222222222221</v>
      </c>
      <c r="X71" s="34">
        <f t="shared" si="38"/>
        <v>0.17391304347826086</v>
      </c>
      <c r="Y71" s="34">
        <f t="shared" si="39"/>
        <v>5.2631578947368418E-2</v>
      </c>
      <c r="Z71" s="34">
        <f t="shared" si="40"/>
        <v>0.25</v>
      </c>
      <c r="AA71" s="34">
        <f t="shared" si="41"/>
        <v>5.8823529411764705E-2</v>
      </c>
      <c r="AB71" s="34">
        <f t="shared" si="42"/>
        <v>0.13636363636363635</v>
      </c>
      <c r="AC71" s="34" t="str">
        <f t="shared" si="43"/>
        <v>-</v>
      </c>
      <c r="AD71" s="34">
        <f t="shared" si="44"/>
        <v>9.5238095238095233E-2</v>
      </c>
      <c r="AE71" s="38">
        <f t="shared" si="45"/>
        <v>0.14285714285714285</v>
      </c>
    </row>
    <row r="72" spans="2:31" ht="15" customHeight="1" thickBot="1" x14ac:dyDescent="0.3">
      <c r="B72" s="11" t="s">
        <v>26</v>
      </c>
      <c r="C72" s="11">
        <f>COUNTIFS('Game Data'!$J:$J,Totals!$B72,'Game Data'!$I:$I,Totals!C$68)</f>
        <v>0</v>
      </c>
      <c r="D72" s="11">
        <f>COUNTIFS('Game Data'!$J:$J,Totals!$B72,'Game Data'!$I:$I,Totals!D$68)</f>
        <v>0</v>
      </c>
      <c r="E72" s="11">
        <f>COUNTIFS('Game Data'!$J:$J,Totals!$B72,'Game Data'!$I:$I,Totals!E$68)</f>
        <v>1</v>
      </c>
      <c r="F72" s="11">
        <f>COUNTIFS('Game Data'!$J:$J,Totals!$B72,'Game Data'!$I:$I,Totals!F$68)</f>
        <v>0</v>
      </c>
      <c r="G72" s="11">
        <f>COUNTIFS('Game Data'!$J:$J,Totals!$B72,'Game Data'!$I:$I,Totals!G$68)</f>
        <v>0</v>
      </c>
      <c r="H72" s="14">
        <f>COUNTIFS('Game Data'!$J:$J,Totals!$B72,'Game Data'!$I:$I,Totals!H$68)</f>
        <v>2</v>
      </c>
      <c r="J72" s="10"/>
      <c r="S72" s="6"/>
      <c r="U72" s="35" t="s">
        <v>15</v>
      </c>
      <c r="V72" s="44">
        <f t="shared" si="36"/>
        <v>5.5555555555555552E-2</v>
      </c>
      <c r="W72" s="34">
        <f t="shared" si="37"/>
        <v>0.33333333333333331</v>
      </c>
      <c r="X72" s="34">
        <f t="shared" si="38"/>
        <v>0.13043478260869565</v>
      </c>
      <c r="Y72" s="34">
        <f t="shared" si="39"/>
        <v>0.10526315789473684</v>
      </c>
      <c r="Z72" s="34">
        <f t="shared" si="40"/>
        <v>0.25</v>
      </c>
      <c r="AA72" s="34">
        <f t="shared" si="41"/>
        <v>0</v>
      </c>
      <c r="AB72" s="34">
        <f t="shared" si="42"/>
        <v>9.0909090909090912E-2</v>
      </c>
      <c r="AC72" s="34">
        <f t="shared" si="43"/>
        <v>8.3333333333333329E-2</v>
      </c>
      <c r="AD72" s="34" t="str">
        <f t="shared" si="44"/>
        <v>-</v>
      </c>
      <c r="AE72" s="38">
        <f t="shared" si="45"/>
        <v>0.23809523809523808</v>
      </c>
    </row>
    <row r="73" spans="2:31" ht="15" customHeight="1" thickBot="1" x14ac:dyDescent="0.3">
      <c r="J73" s="11"/>
      <c r="K73" s="17"/>
      <c r="L73" s="17"/>
      <c r="M73" s="17"/>
      <c r="N73" s="17"/>
      <c r="O73" s="17"/>
      <c r="P73" s="17"/>
      <c r="Q73" s="3"/>
      <c r="R73" s="3"/>
      <c r="S73" s="4"/>
      <c r="U73" s="36" t="s">
        <v>12</v>
      </c>
      <c r="V73" s="45">
        <f t="shared" si="36"/>
        <v>0.16666666666666666</v>
      </c>
      <c r="W73" s="39">
        <f t="shared" si="37"/>
        <v>0.33333333333333331</v>
      </c>
      <c r="X73" s="39">
        <f t="shared" si="38"/>
        <v>4.3478260869565216E-2</v>
      </c>
      <c r="Y73" s="39">
        <f t="shared" si="39"/>
        <v>0.10526315789473684</v>
      </c>
      <c r="Z73" s="39">
        <f t="shared" si="40"/>
        <v>0.25</v>
      </c>
      <c r="AA73" s="39">
        <f t="shared" si="41"/>
        <v>0.11764705882352941</v>
      </c>
      <c r="AB73" s="39">
        <f t="shared" si="42"/>
        <v>9.0909090909090912E-2</v>
      </c>
      <c r="AC73" s="39">
        <f t="shared" si="43"/>
        <v>0.125</v>
      </c>
      <c r="AD73" s="39">
        <f t="shared" si="44"/>
        <v>9.5238095238095233E-2</v>
      </c>
      <c r="AE73" s="40" t="str">
        <f t="shared" si="45"/>
        <v>-</v>
      </c>
    </row>
    <row r="74" spans="2:31" ht="15" customHeight="1" x14ac:dyDescent="0.25">
      <c r="I74" s="31"/>
      <c r="J74" s="1">
        <f t="shared" ref="J74:S74" si="46">COUNTIF(J3:J73,"D")</f>
        <v>1</v>
      </c>
      <c r="K74" s="1">
        <f t="shared" si="46"/>
        <v>0</v>
      </c>
      <c r="L74" s="1">
        <f t="shared" si="46"/>
        <v>1</v>
      </c>
      <c r="M74" s="1">
        <f t="shared" si="46"/>
        <v>0</v>
      </c>
      <c r="N74" s="1">
        <f t="shared" si="46"/>
        <v>0</v>
      </c>
      <c r="O74" s="1">
        <f t="shared" si="46"/>
        <v>0</v>
      </c>
      <c r="P74" s="1">
        <f t="shared" si="46"/>
        <v>0</v>
      </c>
      <c r="Q74" s="1">
        <f t="shared" si="46"/>
        <v>1</v>
      </c>
      <c r="R74" s="1">
        <f t="shared" si="46"/>
        <v>2</v>
      </c>
      <c r="S74" s="1">
        <f t="shared" si="46"/>
        <v>0</v>
      </c>
    </row>
    <row r="85" spans="9:9" ht="15" customHeight="1" x14ac:dyDescent="0.25">
      <c r="I85" s="31"/>
    </row>
    <row r="96" spans="9:9" ht="15" customHeight="1" x14ac:dyDescent="0.25">
      <c r="I96" s="31"/>
    </row>
    <row r="102" spans="9:20" ht="15" customHeight="1" x14ac:dyDescent="0.25">
      <c r="I102" s="31"/>
    </row>
    <row r="108" spans="9:20" ht="15" customHeight="1" x14ac:dyDescent="0.25">
      <c r="T108" s="1"/>
    </row>
  </sheetData>
  <dataConsolidate>
    <dataRefs count="2">
      <dataRef ref="W3:W34" sheet="Game Data"/>
      <dataRef ref="W3:W34" sheet="Round 2 Data"/>
    </dataRefs>
  </dataConsolidate>
  <mergeCells count="1">
    <mergeCell ref="B27:C27"/>
  </mergeCells>
  <phoneticPr fontId="2" type="noConversion"/>
  <dataValidations count="1">
    <dataValidation type="list" allowBlank="1" showInputMessage="1" showErrorMessage="1" sqref="B28 B69 B63 B57 B46" xr:uid="{6989C257-91E2-48C1-A35D-8B6E058B9844}">
      <formula1>$B$28:$B$31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64FF-EA7F-4C84-9FC7-3329F313143D}">
  <dimension ref="B1:AJ100"/>
  <sheetViews>
    <sheetView topLeftCell="E1" zoomScale="87" zoomScaleNormal="87" workbookViewId="0">
      <selection activeCell="E2" sqref="E2"/>
    </sheetView>
  </sheetViews>
  <sheetFormatPr defaultRowHeight="15" x14ac:dyDescent="0.25"/>
  <cols>
    <col min="1" max="1" width="2.5703125" customWidth="1"/>
    <col min="2" max="2" width="3" style="1" bestFit="1" customWidth="1"/>
    <col min="3" max="3" width="14.7109375" style="1" bestFit="1" customWidth="1"/>
    <col min="4" max="4" width="3.42578125" style="1" bestFit="1" customWidth="1"/>
    <col min="5" max="5" width="15.140625" style="1" bestFit="1" customWidth="1"/>
    <col min="6" max="6" width="3.42578125" style="1" bestFit="1" customWidth="1"/>
    <col min="7" max="7" width="16.5703125" style="1" bestFit="1" customWidth="1"/>
    <col min="8" max="8" width="3.42578125" style="1" bestFit="1" customWidth="1"/>
    <col min="9" max="9" width="10.140625" style="1" bestFit="1" customWidth="1"/>
    <col min="10" max="10" width="3.42578125" style="1" bestFit="1" customWidth="1"/>
    <col min="11" max="11" width="10.7109375" style="1" bestFit="1" customWidth="1"/>
    <col min="12" max="12" width="3.42578125" style="1" bestFit="1" customWidth="1"/>
    <col min="13" max="13" width="18.140625" style="1" bestFit="1" customWidth="1"/>
    <col min="14" max="14" width="3.42578125" style="1" bestFit="1" customWidth="1"/>
    <col min="15" max="15" width="17.42578125" style="1" bestFit="1" customWidth="1"/>
    <col min="16" max="16" width="3.42578125" style="1" bestFit="1" customWidth="1"/>
    <col min="17" max="17" width="17.85546875" style="1" bestFit="1" customWidth="1"/>
    <col min="18" max="18" width="3.42578125" style="1" bestFit="1" customWidth="1"/>
    <col min="19" max="19" width="20.140625" style="1" bestFit="1" customWidth="1"/>
    <col min="20" max="20" width="3.42578125" style="1" bestFit="1" customWidth="1"/>
    <col min="21" max="21" width="14.7109375" bestFit="1" customWidth="1"/>
    <col min="22" max="22" width="3.140625" customWidth="1"/>
    <col min="23" max="23" width="68.42578125" hidden="1" customWidth="1"/>
    <col min="24" max="24" width="21.85546875" bestFit="1" customWidth="1"/>
    <col min="25" max="25" width="16" bestFit="1" customWidth="1"/>
    <col min="26" max="26" width="15.140625" bestFit="1" customWidth="1"/>
    <col min="27" max="27" width="18.7109375" bestFit="1" customWidth="1"/>
    <col min="28" max="28" width="10.140625" bestFit="1" customWidth="1"/>
    <col min="29" max="29" width="10.7109375" bestFit="1" customWidth="1"/>
    <col min="30" max="30" width="18.140625" bestFit="1" customWidth="1"/>
    <col min="31" max="31" width="19.140625" bestFit="1" customWidth="1"/>
    <col min="32" max="32" width="17.85546875" bestFit="1" customWidth="1"/>
    <col min="33" max="33" width="20.140625" bestFit="1" customWidth="1"/>
    <col min="34" max="35" width="14.7109375" bestFit="1" customWidth="1"/>
  </cols>
  <sheetData>
    <row r="1" spans="2:36" ht="15.75" thickBot="1" x14ac:dyDescent="0.3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36" ht="15.75" customHeight="1" thickBot="1" x14ac:dyDescent="0.3">
      <c r="B2" s="31"/>
      <c r="C2" s="31" t="s">
        <v>13</v>
      </c>
      <c r="D2" s="31"/>
      <c r="E2" s="31" t="s">
        <v>76</v>
      </c>
      <c r="F2" s="31"/>
      <c r="G2" s="31" t="s">
        <v>20</v>
      </c>
      <c r="H2" s="31"/>
      <c r="I2" s="31" t="s">
        <v>21</v>
      </c>
      <c r="J2" s="31"/>
      <c r="K2" s="31" t="s">
        <v>14</v>
      </c>
      <c r="L2" s="31"/>
      <c r="M2" s="31" t="s">
        <v>19</v>
      </c>
      <c r="N2" s="31"/>
      <c r="O2" s="31" t="s">
        <v>16</v>
      </c>
      <c r="P2" s="31"/>
      <c r="Q2" s="31" t="s">
        <v>17</v>
      </c>
      <c r="R2" s="31"/>
      <c r="S2" s="31" t="s">
        <v>15</v>
      </c>
      <c r="T2" s="31"/>
      <c r="U2" s="31" t="s">
        <v>12</v>
      </c>
      <c r="X2" s="9" t="s">
        <v>54</v>
      </c>
      <c r="Y2" s="33" t="s">
        <v>13</v>
      </c>
      <c r="Z2" s="33" t="s">
        <v>76</v>
      </c>
      <c r="AA2" s="33" t="s">
        <v>20</v>
      </c>
      <c r="AB2" s="33" t="s">
        <v>21</v>
      </c>
      <c r="AC2" s="33" t="s">
        <v>14</v>
      </c>
      <c r="AD2" s="33" t="s">
        <v>19</v>
      </c>
      <c r="AE2" s="33" t="s">
        <v>16</v>
      </c>
      <c r="AF2" s="33" t="s">
        <v>17</v>
      </c>
      <c r="AG2" s="33" t="s">
        <v>15</v>
      </c>
      <c r="AH2" s="37" t="s">
        <v>12</v>
      </c>
    </row>
    <row r="3" spans="2:36" x14ac:dyDescent="0.25">
      <c r="B3" s="101">
        <f>IF(C3="","",MAX(B$1:B2)+1)</f>
        <v>1</v>
      </c>
      <c r="C3" s="1">
        <f>IF('Game Data'!$D3=C$2,'Game Data'!$K3,IF('Game Data'!$E3=C$2,'Game Data'!$L3,IF('Game Data'!$F3=C$2,'Game Data'!$M3,IF('Game Data'!$G3=C$2,'Game Data'!$N3,IF('Game Data'!$H3=C$2,'Game Data'!$O3,"")))))</f>
        <v>24</v>
      </c>
      <c r="D3" s="101" t="str">
        <f>IF(E3="","",MAX(D$1:D2)+1)</f>
        <v/>
      </c>
      <c r="E3" s="1" t="str">
        <f>IF('Game Data'!$D3=E$2,'Game Data'!$K3,IF('Game Data'!$E3=E$2,'Game Data'!$L3,IF('Game Data'!$F3=E$2,'Game Data'!$M3,IF('Game Data'!$G3=E$2,'Game Data'!$N3,IF('Game Data'!$H3=E$2,'Game Data'!$O3,"")))))</f>
        <v/>
      </c>
      <c r="F3" s="101" t="str">
        <f>IF(G3="","",MAX(F$1:F2)+1)</f>
        <v/>
      </c>
      <c r="G3" s="1" t="str">
        <f>IF('Game Data'!$D3=G$2,'Game Data'!$K3,IF('Game Data'!$E3=G$2,'Game Data'!$L3,IF('Game Data'!$F3=G$2,'Game Data'!$M3,IF('Game Data'!$G3=G$2,'Game Data'!$N3,IF('Game Data'!$H3=G$2,'Game Data'!$O3,"")))))</f>
        <v/>
      </c>
      <c r="H3" s="101">
        <f>IF(I3="","",MAX(H$1:H2)+1)</f>
        <v>1</v>
      </c>
      <c r="I3" s="1">
        <f>IF('Game Data'!$D3=I$2,'Game Data'!$K3,IF('Game Data'!$E3=I$2,'Game Data'!$L3,IF('Game Data'!$F3=I$2,'Game Data'!$M3,IF('Game Data'!$G3=I$2,'Game Data'!$N3,IF('Game Data'!$H3=I$2,'Game Data'!$O3,"")))))</f>
        <v>21</v>
      </c>
      <c r="J3" s="101" t="str">
        <f>IF(K3="","",MAX(J$1:J2)+1)</f>
        <v/>
      </c>
      <c r="K3" s="1" t="str">
        <f>IF('Game Data'!$D3=K$2,'Game Data'!$K3,IF('Game Data'!$E3=K$2,'Game Data'!$L3,IF('Game Data'!$F3=K$2,'Game Data'!$M3,IF('Game Data'!$G3=K$2,'Game Data'!$N3,IF('Game Data'!$H3=K$2,'Game Data'!$O3,"")))))</f>
        <v/>
      </c>
      <c r="L3" s="101" t="str">
        <f>IF(M3="","",MAX(L$1:L2)+1)</f>
        <v/>
      </c>
      <c r="M3" s="1" t="str">
        <f>IF('Game Data'!$D3=M$2,'Game Data'!$K3,IF('Game Data'!$E3=M$2,'Game Data'!$L3,IF('Game Data'!$F3=M$2,'Game Data'!$M3,IF('Game Data'!$G3=M$2,'Game Data'!$N3,IF('Game Data'!$H3=M$2,'Game Data'!$O3,"")))))</f>
        <v/>
      </c>
      <c r="N3" s="101">
        <f>IF(O3="","",MAX(N$1:N2)+1)</f>
        <v>1</v>
      </c>
      <c r="O3" s="1">
        <f>IF('Game Data'!$D3=O$2,'Game Data'!$K3,IF('Game Data'!$E3=O$2,'Game Data'!$L3,IF('Game Data'!$F3=O$2,'Game Data'!$M3,IF('Game Data'!$G3=O$2,'Game Data'!$N3,IF('Game Data'!$H3=O$2,'Game Data'!$O3,"")))))</f>
        <v>30</v>
      </c>
      <c r="P3" s="101" t="str">
        <f>IF(Q3="","",MAX(P$1:P2)+1)</f>
        <v/>
      </c>
      <c r="Q3" s="1" t="str">
        <f>IF('Game Data'!$D3=Q$2,'Game Data'!$K3,IF('Game Data'!$E3=Q$2,'Game Data'!$L3,IF('Game Data'!$F3=Q$2,'Game Data'!$M3,IF('Game Data'!$G3=Q$2,'Game Data'!$N3,IF('Game Data'!$H3=Q$2,'Game Data'!$O3,"")))))</f>
        <v/>
      </c>
      <c r="R3" s="101" t="str">
        <f>IF(S3="","",MAX(R$1:R2)+1)</f>
        <v/>
      </c>
      <c r="S3" s="1" t="str">
        <f>IF('Game Data'!$D3=S$2,'Game Data'!$K3,IF('Game Data'!$E3=S$2,'Game Data'!$L3,IF('Game Data'!$F3=S$2,'Game Data'!$M3,IF('Game Data'!$G3=S$2,'Game Data'!$N3,IF('Game Data'!$H3=S$2,'Game Data'!$O3,"")))))</f>
        <v/>
      </c>
      <c r="T3" s="101">
        <f>IF(U3="","",MAX(T$1:T2)+1)</f>
        <v>1</v>
      </c>
      <c r="U3" s="1">
        <f>IF('Game Data'!$D3=U$2,'Game Data'!$K3,IF('Game Data'!$E3=U$2,'Game Data'!$L3,IF('Game Data'!$F3=U$2,'Game Data'!$M3,IF('Game Data'!$G3=U$2,'Game Data'!$N3,IF('Game Data'!$H3=U$2,'Game Data'!$O3,"")))))</f>
        <v>15</v>
      </c>
      <c r="W3" t="str">
        <f>_xlfn.CONCAT('Game Data'!D3:H3)</f>
        <v>Keepers in IronVagabondUnderground DuchyMarquise de Cat</v>
      </c>
      <c r="X3" s="35" t="s">
        <v>13</v>
      </c>
      <c r="Y3" s="1" t="str">
        <f t="shared" ref="Y3:AH12" si="0">IF($X3=Y$2,"-",COUNTIFS($W$3:$W$34,"*"&amp;$X3&amp;"*",$W$3:$W$34,"*"&amp;Y$2&amp;"*"))</f>
        <v>-</v>
      </c>
      <c r="Z3" s="1">
        <f t="shared" si="0"/>
        <v>8</v>
      </c>
      <c r="AA3" s="1">
        <f t="shared" si="0"/>
        <v>6</v>
      </c>
      <c r="AB3" s="1">
        <f t="shared" si="0"/>
        <v>3</v>
      </c>
      <c r="AC3" s="1">
        <f t="shared" si="0"/>
        <v>4</v>
      </c>
      <c r="AD3" s="1">
        <f t="shared" si="0"/>
        <v>4</v>
      </c>
      <c r="AE3" s="1">
        <f t="shared" si="0"/>
        <v>7</v>
      </c>
      <c r="AF3" s="1">
        <f t="shared" si="0"/>
        <v>4</v>
      </c>
      <c r="AG3" s="1">
        <f t="shared" si="0"/>
        <v>6</v>
      </c>
      <c r="AH3" s="6">
        <f t="shared" si="0"/>
        <v>3</v>
      </c>
    </row>
    <row r="4" spans="2:36" x14ac:dyDescent="0.25">
      <c r="B4" s="101">
        <f>IF(C4="","",MAX(B$1:B3)+1)</f>
        <v>2</v>
      </c>
      <c r="C4" s="1">
        <f>IF('Game Data'!$D4=C$2,'Game Data'!$K4,IF('Game Data'!$E4=C$2,'Game Data'!$L4,IF('Game Data'!$F4=C$2,'Game Data'!$M4,IF('Game Data'!$G4=C$2,'Game Data'!$N4,IF('Game Data'!$H4=C$2,'Game Data'!$O4,"")))))</f>
        <v>24</v>
      </c>
      <c r="D4" s="101" t="str">
        <f>IF(E4="","",MAX(D$1:D3)+1)</f>
        <v/>
      </c>
      <c r="E4" s="1" t="str">
        <f>IF('Game Data'!$D4=E$2,'Game Data'!$K4,IF('Game Data'!$E4=E$2,'Game Data'!$L4,IF('Game Data'!$F4=E$2,'Game Data'!$M4,IF('Game Data'!$G4=E$2,'Game Data'!$N4,IF('Game Data'!$H4=E$2,'Game Data'!$O4,"")))))</f>
        <v/>
      </c>
      <c r="F4" s="101">
        <f>IF(G4="","",MAX(F$1:F3)+1)</f>
        <v>1</v>
      </c>
      <c r="G4" s="1">
        <f>IF('Game Data'!$D4=G$2,'Game Data'!$K4,IF('Game Data'!$E4=G$2,'Game Data'!$L4,IF('Game Data'!$F4=G$2,'Game Data'!$M4,IF('Game Data'!$G4=G$2,'Game Data'!$N4,IF('Game Data'!$H4=G$2,'Game Data'!$O4,"")))))</f>
        <v>17</v>
      </c>
      <c r="H4" s="101">
        <f>IF(I4="","",MAX(H$1:H3)+1)</f>
        <v>2</v>
      </c>
      <c r="I4" s="1">
        <f>IF('Game Data'!$D4=I$2,'Game Data'!$K4,IF('Game Data'!$E4=I$2,'Game Data'!$L4,IF('Game Data'!$F4=I$2,'Game Data'!$M4,IF('Game Data'!$G4=I$2,'Game Data'!$N4,IF('Game Data'!$H4=I$2,'Game Data'!$O4,"")))))</f>
        <v>30</v>
      </c>
      <c r="J4" s="101" t="str">
        <f>IF(K4="","",MAX(J$1:J3)+1)</f>
        <v/>
      </c>
      <c r="K4" s="1" t="str">
        <f>IF('Game Data'!$D4=K$2,'Game Data'!$K4,IF('Game Data'!$E4=K$2,'Game Data'!$L4,IF('Game Data'!$F4=K$2,'Game Data'!$M4,IF('Game Data'!$G4=K$2,'Game Data'!$N4,IF('Game Data'!$H4=K$2,'Game Data'!$O4,"")))))</f>
        <v/>
      </c>
      <c r="L4" s="101" t="str">
        <f>IF(M4="","",MAX(L$1:L3)+1)</f>
        <v/>
      </c>
      <c r="M4" s="1" t="str">
        <f>IF('Game Data'!$D4=M$2,'Game Data'!$K4,IF('Game Data'!$E4=M$2,'Game Data'!$L4,IF('Game Data'!$F4=M$2,'Game Data'!$M4,IF('Game Data'!$G4=M$2,'Game Data'!$N4,IF('Game Data'!$H4=M$2,'Game Data'!$O4,"")))))</f>
        <v/>
      </c>
      <c r="N4" s="101">
        <f>IF(O4="","",MAX(N$1:N3)+1)</f>
        <v>2</v>
      </c>
      <c r="O4" s="1">
        <f>IF('Game Data'!$D4=O$2,'Game Data'!$K4,IF('Game Data'!$E4=O$2,'Game Data'!$L4,IF('Game Data'!$F4=O$2,'Game Data'!$M4,IF('Game Data'!$G4=O$2,'Game Data'!$N4,IF('Game Data'!$H4=O$2,'Game Data'!$O4,"")))))</f>
        <v>20</v>
      </c>
      <c r="P4" s="101" t="str">
        <f>IF(Q4="","",MAX(P$1:P3)+1)</f>
        <v/>
      </c>
      <c r="Q4" s="1" t="str">
        <f>IF('Game Data'!$D4=Q$2,'Game Data'!$K4,IF('Game Data'!$E4=Q$2,'Game Data'!$L4,IF('Game Data'!$F4=Q$2,'Game Data'!$M4,IF('Game Data'!$G4=Q$2,'Game Data'!$N4,IF('Game Data'!$H4=Q$2,'Game Data'!$O4,"")))))</f>
        <v/>
      </c>
      <c r="R4" s="101" t="str">
        <f>IF(S4="","",MAX(R$1:R3)+1)</f>
        <v/>
      </c>
      <c r="S4" s="1" t="str">
        <f>IF('Game Data'!$D4=S$2,'Game Data'!$K4,IF('Game Data'!$E4=S$2,'Game Data'!$L4,IF('Game Data'!$F4=S$2,'Game Data'!$M4,IF('Game Data'!$G4=S$2,'Game Data'!$N4,IF('Game Data'!$H4=S$2,'Game Data'!$O4,"")))))</f>
        <v/>
      </c>
      <c r="T4" s="101" t="str">
        <f>IF(U4="","",MAX(T$1:T3)+1)</f>
        <v/>
      </c>
      <c r="U4" s="1" t="str">
        <f>IF('Game Data'!$D4=U$2,'Game Data'!$K4,IF('Game Data'!$E4=U$2,'Game Data'!$L4,IF('Game Data'!$F4=U$2,'Game Data'!$M4,IF('Game Data'!$G4=U$2,'Game Data'!$N4,IF('Game Data'!$H4=U$2,'Game Data'!$O4,"")))))</f>
        <v/>
      </c>
      <c r="W4" t="str">
        <f>_xlfn.CONCAT('Game Data'!D4:H4)</f>
        <v>Marquise de CatVagabondWoodland AllianceUnderground Duchy</v>
      </c>
      <c r="X4" s="35" t="s">
        <v>76</v>
      </c>
      <c r="Y4" s="1">
        <f t="shared" si="0"/>
        <v>8</v>
      </c>
      <c r="Z4" s="1" t="str">
        <f t="shared" si="0"/>
        <v>-</v>
      </c>
      <c r="AA4" s="1">
        <f t="shared" si="0"/>
        <v>8</v>
      </c>
      <c r="AB4" s="1">
        <f t="shared" si="0"/>
        <v>5</v>
      </c>
      <c r="AC4" s="1">
        <f t="shared" si="0"/>
        <v>5</v>
      </c>
      <c r="AD4" s="1">
        <f t="shared" si="0"/>
        <v>7</v>
      </c>
      <c r="AE4" s="1">
        <f t="shared" si="0"/>
        <v>6</v>
      </c>
      <c r="AF4" s="1">
        <f t="shared" si="0"/>
        <v>8</v>
      </c>
      <c r="AG4" s="1">
        <f t="shared" si="0"/>
        <v>8</v>
      </c>
      <c r="AH4" s="6">
        <f t="shared" si="0"/>
        <v>5</v>
      </c>
    </row>
    <row r="5" spans="2:36" x14ac:dyDescent="0.25">
      <c r="B5" s="101" t="str">
        <f>IF(C5="","",MAX(B$1:B4)+1)</f>
        <v/>
      </c>
      <c r="C5" s="1" t="str">
        <f>IF('Game Data'!$D5=C$2,'Game Data'!$K5,IF('Game Data'!$E5=C$2,'Game Data'!$L5,IF('Game Data'!$F5=C$2,'Game Data'!$M5,IF('Game Data'!$G5=C$2,'Game Data'!$N5,IF('Game Data'!$H5=C$2,'Game Data'!$O5,"")))))</f>
        <v/>
      </c>
      <c r="D5" s="101">
        <f>IF(E5="","",MAX(D$1:D4)+1)</f>
        <v>1</v>
      </c>
      <c r="E5" s="1">
        <f>IF('Game Data'!$D5=E$2,'Game Data'!$K5,IF('Game Data'!$E5=E$2,'Game Data'!$L5,IF('Game Data'!$F5=E$2,'Game Data'!$M5,IF('Game Data'!$G5=E$2,'Game Data'!$N5,IF('Game Data'!$H5=E$2,'Game Data'!$O5,"")))))</f>
        <v>23</v>
      </c>
      <c r="F5" s="101" t="str">
        <f>IF(G5="","",MAX(F$1:F4)+1)</f>
        <v/>
      </c>
      <c r="G5" s="1" t="str">
        <f>IF('Game Data'!$D5=G$2,'Game Data'!$K5,IF('Game Data'!$E5=G$2,'Game Data'!$L5,IF('Game Data'!$F5=G$2,'Game Data'!$M5,IF('Game Data'!$G5=G$2,'Game Data'!$N5,IF('Game Data'!$H5=G$2,'Game Data'!$O5,"")))))</f>
        <v/>
      </c>
      <c r="H5" s="101">
        <f>IF(I5="","",MAX(H$1:H4)+1)</f>
        <v>3</v>
      </c>
      <c r="I5" s="1">
        <f>IF('Game Data'!$D5=I$2,'Game Data'!$K5,IF('Game Data'!$E5=I$2,'Game Data'!$L5,IF('Game Data'!$F5=I$2,'Game Data'!$M5,IF('Game Data'!$G5=I$2,'Game Data'!$N5,IF('Game Data'!$H5=I$2,'Game Data'!$O5,"")))))</f>
        <v>18</v>
      </c>
      <c r="J5" s="101">
        <f>IF(K5="","",MAX(J$1:J4)+1)</f>
        <v>1</v>
      </c>
      <c r="K5" s="1">
        <f>IF('Game Data'!$D5=K$2,'Game Data'!$K5,IF('Game Data'!$E5=K$2,'Game Data'!$L5,IF('Game Data'!$F5=K$2,'Game Data'!$M5,IF('Game Data'!$G5=K$2,'Game Data'!$N5,IF('Game Data'!$H5=K$2,'Game Data'!$O5,"")))))</f>
        <v>30</v>
      </c>
      <c r="L5" s="101">
        <f>IF(M5="","",MAX(L$1:L4)+1)</f>
        <v>1</v>
      </c>
      <c r="M5" s="1">
        <f>IF('Game Data'!$D5=M$2,'Game Data'!$K5,IF('Game Data'!$E5=M$2,'Game Data'!$L5,IF('Game Data'!$F5=M$2,'Game Data'!$M5,IF('Game Data'!$G5=M$2,'Game Data'!$N5,IF('Game Data'!$H5=M$2,'Game Data'!$O5,"")))))</f>
        <v>16</v>
      </c>
      <c r="N5" s="101" t="str">
        <f>IF(O5="","",MAX(N$1:N4)+1)</f>
        <v/>
      </c>
      <c r="O5" s="1" t="str">
        <f>IF('Game Data'!$D5=O$2,'Game Data'!$K5,IF('Game Data'!$E5=O$2,'Game Data'!$L5,IF('Game Data'!$F5=O$2,'Game Data'!$M5,IF('Game Data'!$G5=O$2,'Game Data'!$N5,IF('Game Data'!$H5=O$2,'Game Data'!$O5,"")))))</f>
        <v/>
      </c>
      <c r="P5" s="101" t="str">
        <f>IF(Q5="","",MAX(P$1:P4)+1)</f>
        <v/>
      </c>
      <c r="Q5" s="1" t="str">
        <f>IF('Game Data'!$D5=Q$2,'Game Data'!$K5,IF('Game Data'!$E5=Q$2,'Game Data'!$L5,IF('Game Data'!$F5=Q$2,'Game Data'!$M5,IF('Game Data'!$G5=Q$2,'Game Data'!$N5,IF('Game Data'!$H5=Q$2,'Game Data'!$O5,"")))))</f>
        <v/>
      </c>
      <c r="R5" s="101" t="str">
        <f>IF(S5="","",MAX(R$1:R4)+1)</f>
        <v/>
      </c>
      <c r="S5" s="1" t="str">
        <f>IF('Game Data'!$D5=S$2,'Game Data'!$K5,IF('Game Data'!$E5=S$2,'Game Data'!$L5,IF('Game Data'!$F5=S$2,'Game Data'!$M5,IF('Game Data'!$G5=S$2,'Game Data'!$N5,IF('Game Data'!$H5=S$2,'Game Data'!$O5,"")))))</f>
        <v/>
      </c>
      <c r="T5" s="101" t="str">
        <f>IF(U5="","",MAX(T$1:T4)+1)</f>
        <v/>
      </c>
      <c r="U5" s="1" t="str">
        <f>IF('Game Data'!$D5=U$2,'Game Data'!$K5,IF('Game Data'!$E5=U$2,'Game Data'!$L5,IF('Game Data'!$F5=U$2,'Game Data'!$M5,IF('Game Data'!$G5=U$2,'Game Data'!$N5,IF('Game Data'!$H5=U$2,'Game Data'!$O5,"")))))</f>
        <v/>
      </c>
      <c r="W5" t="str">
        <f>_xlfn.CONCAT('Game Data'!D5:H5)</f>
        <v>Lizard CultRiverfolk CompanyEyrie DynastiesVagabond</v>
      </c>
      <c r="X5" s="35" t="s">
        <v>20</v>
      </c>
      <c r="Y5" s="1">
        <f t="shared" si="0"/>
        <v>6</v>
      </c>
      <c r="Z5" s="1">
        <f t="shared" si="0"/>
        <v>8</v>
      </c>
      <c r="AA5" s="1" t="str">
        <f t="shared" si="0"/>
        <v>-</v>
      </c>
      <c r="AB5" s="1">
        <f t="shared" si="0"/>
        <v>6</v>
      </c>
      <c r="AC5" s="1">
        <f t="shared" si="0"/>
        <v>3</v>
      </c>
      <c r="AD5" s="1">
        <f t="shared" si="0"/>
        <v>3</v>
      </c>
      <c r="AE5" s="1">
        <f t="shared" si="0"/>
        <v>8</v>
      </c>
      <c r="AF5" s="1">
        <f t="shared" si="0"/>
        <v>5</v>
      </c>
      <c r="AG5" s="1">
        <f t="shared" si="0"/>
        <v>4</v>
      </c>
      <c r="AH5" s="6">
        <f t="shared" si="0"/>
        <v>7</v>
      </c>
    </row>
    <row r="6" spans="2:36" x14ac:dyDescent="0.25">
      <c r="B6" s="101">
        <f>IF(C6="","",MAX(B$1:B5)+1)</f>
        <v>3</v>
      </c>
      <c r="C6" s="1">
        <f>IF('Game Data'!$D6=C$2,'Game Data'!$K6,IF('Game Data'!$E6=C$2,'Game Data'!$L6,IF('Game Data'!$F6=C$2,'Game Data'!$M6,IF('Game Data'!$G6=C$2,'Game Data'!$N6,IF('Game Data'!$H6=C$2,'Game Data'!$O6,"")))))</f>
        <v>15</v>
      </c>
      <c r="D6" s="101">
        <f>IF(E6="","",MAX(D$1:D5)+1)</f>
        <v>2</v>
      </c>
      <c r="E6" s="1">
        <f>IF('Game Data'!$D6=E$2,'Game Data'!$K6,IF('Game Data'!$E6=E$2,'Game Data'!$L6,IF('Game Data'!$F6=E$2,'Game Data'!$M6,IF('Game Data'!$G6=E$2,'Game Data'!$N6,IF('Game Data'!$H6=E$2,'Game Data'!$O6,"")))))</f>
        <v>30</v>
      </c>
      <c r="F6" s="101" t="str">
        <f>IF(G6="","",MAX(F$1:F5)+1)</f>
        <v/>
      </c>
      <c r="G6" s="1" t="str">
        <f>IF('Game Data'!$D6=G$2,'Game Data'!$K6,IF('Game Data'!$E6=G$2,'Game Data'!$L6,IF('Game Data'!$F6=G$2,'Game Data'!$M6,IF('Game Data'!$G6=G$2,'Game Data'!$N6,IF('Game Data'!$H6=G$2,'Game Data'!$O6,"")))))</f>
        <v/>
      </c>
      <c r="H6" s="101" t="str">
        <f>IF(I6="","",MAX(H$1:H5)+1)</f>
        <v/>
      </c>
      <c r="I6" s="1" t="str">
        <f>IF('Game Data'!$D6=I$2,'Game Data'!$K6,IF('Game Data'!$E6=I$2,'Game Data'!$L6,IF('Game Data'!$F6=I$2,'Game Data'!$M6,IF('Game Data'!$G6=I$2,'Game Data'!$N6,IF('Game Data'!$H6=I$2,'Game Data'!$O6,"")))))</f>
        <v/>
      </c>
      <c r="J6" s="101">
        <f>IF(K6="","",MAX(J$1:J5)+1)</f>
        <v>2</v>
      </c>
      <c r="K6" s="1">
        <f>IF('Game Data'!$D6=K$2,'Game Data'!$K6,IF('Game Data'!$E6=K$2,'Game Data'!$L6,IF('Game Data'!$F6=K$2,'Game Data'!$M6,IF('Game Data'!$G6=K$2,'Game Data'!$N6,IF('Game Data'!$H6=K$2,'Game Data'!$O6,"")))))</f>
        <v>20</v>
      </c>
      <c r="L6" s="101" t="str">
        <f>IF(M6="","",MAX(L$1:L5)+1)</f>
        <v/>
      </c>
      <c r="M6" s="1" t="str">
        <f>IF('Game Data'!$D6=M$2,'Game Data'!$K6,IF('Game Data'!$E6=M$2,'Game Data'!$L6,IF('Game Data'!$F6=M$2,'Game Data'!$M6,IF('Game Data'!$G6=M$2,'Game Data'!$N6,IF('Game Data'!$H6=M$2,'Game Data'!$O6,"")))))</f>
        <v/>
      </c>
      <c r="N6" s="101" t="str">
        <f>IF(O6="","",MAX(N$1:N5)+1)</f>
        <v/>
      </c>
      <c r="O6" s="1" t="str">
        <f>IF('Game Data'!$D6=O$2,'Game Data'!$K6,IF('Game Data'!$E6=O$2,'Game Data'!$L6,IF('Game Data'!$F6=O$2,'Game Data'!$M6,IF('Game Data'!$G6=O$2,'Game Data'!$N6,IF('Game Data'!$H6=O$2,'Game Data'!$O6,"")))))</f>
        <v/>
      </c>
      <c r="P6" s="101" t="str">
        <f>IF(Q6="","",MAX(P$1:P5)+1)</f>
        <v/>
      </c>
      <c r="Q6" s="1" t="str">
        <f>IF('Game Data'!$D6=Q$2,'Game Data'!$K6,IF('Game Data'!$E6=Q$2,'Game Data'!$L6,IF('Game Data'!$F6=Q$2,'Game Data'!$M6,IF('Game Data'!$G6=Q$2,'Game Data'!$N6,IF('Game Data'!$H6=Q$2,'Game Data'!$O6,"")))))</f>
        <v/>
      </c>
      <c r="R6" s="101" t="str">
        <f>IF(S6="","",MAX(R$1:R5)+1)</f>
        <v/>
      </c>
      <c r="S6" s="1" t="str">
        <f>IF('Game Data'!$D6=S$2,'Game Data'!$K6,IF('Game Data'!$E6=S$2,'Game Data'!$L6,IF('Game Data'!$F6=S$2,'Game Data'!$M6,IF('Game Data'!$G6=S$2,'Game Data'!$N6,IF('Game Data'!$H6=S$2,'Game Data'!$O6,"")))))</f>
        <v/>
      </c>
      <c r="T6" s="101">
        <f>IF(U6="","",MAX(T$1:T5)+1)</f>
        <v>2</v>
      </c>
      <c r="U6" s="1">
        <f>IF('Game Data'!$D6=U$2,'Game Data'!$K6,IF('Game Data'!$E6=U$2,'Game Data'!$L6,IF('Game Data'!$F6=U$2,'Game Data'!$M6,IF('Game Data'!$G6=U$2,'Game Data'!$N6,IF('Game Data'!$H6=U$2,'Game Data'!$O6,"")))))</f>
        <v>11</v>
      </c>
      <c r="W6" t="str">
        <f>_xlfn.CONCAT('Game Data'!D6:H6)</f>
        <v>Eyrie DynastiesLizard CultMarquise de CatKeepers in Iron</v>
      </c>
      <c r="X6" s="35" t="s">
        <v>21</v>
      </c>
      <c r="Y6" s="1">
        <f t="shared" si="0"/>
        <v>3</v>
      </c>
      <c r="Z6" s="1">
        <f t="shared" si="0"/>
        <v>5</v>
      </c>
      <c r="AA6" s="1">
        <f t="shared" si="0"/>
        <v>6</v>
      </c>
      <c r="AB6" s="1" t="str">
        <f t="shared" si="0"/>
        <v>-</v>
      </c>
      <c r="AC6" s="1">
        <f t="shared" si="0"/>
        <v>2</v>
      </c>
      <c r="AD6" s="1">
        <f t="shared" si="0"/>
        <v>2</v>
      </c>
      <c r="AE6" s="1">
        <f t="shared" si="0"/>
        <v>7</v>
      </c>
      <c r="AF6" s="1">
        <f t="shared" si="0"/>
        <v>5</v>
      </c>
      <c r="AG6" s="1">
        <f t="shared" si="0"/>
        <v>3</v>
      </c>
      <c r="AH6" s="6">
        <f t="shared" si="0"/>
        <v>6</v>
      </c>
    </row>
    <row r="7" spans="2:36" x14ac:dyDescent="0.25">
      <c r="B7" s="101" t="str">
        <f>IF(C7="","",MAX(B$1:B6)+1)</f>
        <v/>
      </c>
      <c r="C7" s="1" t="str">
        <f>IF('Game Data'!$D7=C$2,'Game Data'!$K7,IF('Game Data'!$E7=C$2,'Game Data'!$L7,IF('Game Data'!$F7=C$2,'Game Data'!$M7,IF('Game Data'!$G7=C$2,'Game Data'!$N7,IF('Game Data'!$H7=C$2,'Game Data'!$O7,"")))))</f>
        <v/>
      </c>
      <c r="D7" s="101">
        <f>IF(E7="","",MAX(D$1:D6)+1)</f>
        <v>3</v>
      </c>
      <c r="E7" s="1">
        <f>IF('Game Data'!$D7=E$2,'Game Data'!$K7,IF('Game Data'!$E7=E$2,'Game Data'!$L7,IF('Game Data'!$F7=E$2,'Game Data'!$M7,IF('Game Data'!$G7=E$2,'Game Data'!$N7,IF('Game Data'!$H7=E$2,'Game Data'!$O7,"")))))</f>
        <v>19</v>
      </c>
      <c r="F7" s="101">
        <f>IF(G7="","",MAX(F$1:F6)+1)</f>
        <v>2</v>
      </c>
      <c r="G7" s="1">
        <f>IF('Game Data'!$D7=G$2,'Game Data'!$K7,IF('Game Data'!$E7=G$2,'Game Data'!$L7,IF('Game Data'!$F7=G$2,'Game Data'!$M7,IF('Game Data'!$G7=G$2,'Game Data'!$N7,IF('Game Data'!$H7=G$2,'Game Data'!$O7,"")))))</f>
        <v>28</v>
      </c>
      <c r="H7" s="101">
        <f>IF(I7="","",MAX(H$1:H6)+1)</f>
        <v>4</v>
      </c>
      <c r="I7" s="1">
        <f>IF('Game Data'!$D7=I$2,'Game Data'!$K7,IF('Game Data'!$E7=I$2,'Game Data'!$L7,IF('Game Data'!$F7=I$2,'Game Data'!$M7,IF('Game Data'!$G7=I$2,'Game Data'!$N7,IF('Game Data'!$H7=I$2,'Game Data'!$O7,"")))))</f>
        <v>19</v>
      </c>
      <c r="J7" s="101" t="str">
        <f>IF(K7="","",MAX(J$1:J6)+1)</f>
        <v/>
      </c>
      <c r="K7" s="1" t="str">
        <f>IF('Game Data'!$D7=K$2,'Game Data'!$K7,IF('Game Data'!$E7=K$2,'Game Data'!$L7,IF('Game Data'!$F7=K$2,'Game Data'!$M7,IF('Game Data'!$G7=K$2,'Game Data'!$N7,IF('Game Data'!$H7=K$2,'Game Data'!$O7,"")))))</f>
        <v/>
      </c>
      <c r="L7" s="101" t="str">
        <f>IF(M7="","",MAX(L$1:L6)+1)</f>
        <v/>
      </c>
      <c r="M7" s="1" t="str">
        <f>IF('Game Data'!$D7=M$2,'Game Data'!$K7,IF('Game Data'!$E7=M$2,'Game Data'!$L7,IF('Game Data'!$F7=M$2,'Game Data'!$M7,IF('Game Data'!$G7=M$2,'Game Data'!$N7,IF('Game Data'!$H7=M$2,'Game Data'!$O7,"")))))</f>
        <v/>
      </c>
      <c r="N7" s="101" t="str">
        <f>IF(O7="","",MAX(N$1:N6)+1)</f>
        <v/>
      </c>
      <c r="O7" s="1" t="str">
        <f>IF('Game Data'!$D7=O$2,'Game Data'!$K7,IF('Game Data'!$E7=O$2,'Game Data'!$L7,IF('Game Data'!$F7=O$2,'Game Data'!$M7,IF('Game Data'!$G7=O$2,'Game Data'!$N7,IF('Game Data'!$H7=O$2,'Game Data'!$O7,"")))))</f>
        <v/>
      </c>
      <c r="P7" s="101">
        <f>IF(Q7="","",MAX(P$1:P6)+1)</f>
        <v>1</v>
      </c>
      <c r="Q7" s="1">
        <f>IF('Game Data'!$D7=Q$2,'Game Data'!$K7,IF('Game Data'!$E7=Q$2,'Game Data'!$L7,IF('Game Data'!$F7=Q$2,'Game Data'!$M7,IF('Game Data'!$G7=Q$2,'Game Data'!$N7,IF('Game Data'!$H7=Q$2,'Game Data'!$O7,"")))))</f>
        <v>30</v>
      </c>
      <c r="R7" s="101" t="str">
        <f>IF(S7="","",MAX(R$1:R6)+1)</f>
        <v/>
      </c>
      <c r="S7" s="1" t="str">
        <f>IF('Game Data'!$D7=S$2,'Game Data'!$K7,IF('Game Data'!$E7=S$2,'Game Data'!$L7,IF('Game Data'!$F7=S$2,'Game Data'!$M7,IF('Game Data'!$G7=S$2,'Game Data'!$N7,IF('Game Data'!$H7=S$2,'Game Data'!$O7,"")))))</f>
        <v/>
      </c>
      <c r="T7" s="101">
        <f>IF(U7="","",MAX(T$1:T6)+1)</f>
        <v>3</v>
      </c>
      <c r="U7" s="1">
        <f>IF('Game Data'!$D7=U$2,'Game Data'!$K7,IF('Game Data'!$E7=U$2,'Game Data'!$L7,IF('Game Data'!$F7=U$2,'Game Data'!$M7,IF('Game Data'!$G7=U$2,'Game Data'!$N7,IF('Game Data'!$H7=U$2,'Game Data'!$O7,"")))))</f>
        <v>22</v>
      </c>
      <c r="W7" t="str">
        <f>_xlfn.CONCAT('Game Data'!D7:H7)</f>
        <v>Woodland AllianceCorvid ConspiracyEyrie DynastiesVagabondKeepers in Iron</v>
      </c>
      <c r="X7" s="35" t="s">
        <v>14</v>
      </c>
      <c r="Y7" s="1">
        <f t="shared" si="0"/>
        <v>4</v>
      </c>
      <c r="Z7" s="1">
        <f t="shared" si="0"/>
        <v>5</v>
      </c>
      <c r="AA7" s="1">
        <f t="shared" si="0"/>
        <v>3</v>
      </c>
      <c r="AB7" s="1">
        <f t="shared" si="0"/>
        <v>2</v>
      </c>
      <c r="AC7" s="1" t="str">
        <f t="shared" si="0"/>
        <v>-</v>
      </c>
      <c r="AD7" s="1">
        <f t="shared" si="0"/>
        <v>7</v>
      </c>
      <c r="AE7" s="1">
        <f t="shared" si="0"/>
        <v>3</v>
      </c>
      <c r="AF7" s="1">
        <f t="shared" si="0"/>
        <v>4</v>
      </c>
      <c r="AG7" s="1">
        <f t="shared" si="0"/>
        <v>3</v>
      </c>
      <c r="AH7" s="6">
        <f t="shared" si="0"/>
        <v>3</v>
      </c>
    </row>
    <row r="8" spans="2:36" x14ac:dyDescent="0.25">
      <c r="B8" s="101" t="str">
        <f>IF(C8="","",MAX(B$1:B7)+1)</f>
        <v/>
      </c>
      <c r="C8" s="1" t="str">
        <f>IF('Game Data'!$D8=C$2,'Game Data'!$K8,IF('Game Data'!$E8=C$2,'Game Data'!$L8,IF('Game Data'!$F8=C$2,'Game Data'!$M8,IF('Game Data'!$G8=C$2,'Game Data'!$N8,IF('Game Data'!$H8=C$2,'Game Data'!$O8,"")))))</f>
        <v/>
      </c>
      <c r="D8" s="101">
        <f>IF(E8="","",MAX(D$1:D7)+1)</f>
        <v>4</v>
      </c>
      <c r="E8" s="1">
        <f>IF('Game Data'!$D8=E$2,'Game Data'!$K8,IF('Game Data'!$E8=E$2,'Game Data'!$L8,IF('Game Data'!$F8=E$2,'Game Data'!$M8,IF('Game Data'!$G8=E$2,'Game Data'!$N8,IF('Game Data'!$H8=E$2,'Game Data'!$O8,"")))))</f>
        <v>30</v>
      </c>
      <c r="F8" s="101">
        <f>IF(G8="","",MAX(F$1:F7)+1)</f>
        <v>3</v>
      </c>
      <c r="G8" s="1">
        <f>IF('Game Data'!$D8=G$2,'Game Data'!$K8,IF('Game Data'!$E8=G$2,'Game Data'!$L8,IF('Game Data'!$F8=G$2,'Game Data'!$M8,IF('Game Data'!$G8=G$2,'Game Data'!$N8,IF('Game Data'!$H8=G$2,'Game Data'!$O8,"")))))</f>
        <v>17</v>
      </c>
      <c r="H8" s="101">
        <f>IF(I8="","",MAX(H$1:H7)+1)</f>
        <v>5</v>
      </c>
      <c r="I8" s="1">
        <f>IF('Game Data'!$D8=I$2,'Game Data'!$K8,IF('Game Data'!$E8=I$2,'Game Data'!$L8,IF('Game Data'!$F8=I$2,'Game Data'!$M8,IF('Game Data'!$G8=I$2,'Game Data'!$N8,IF('Game Data'!$H8=I$2,'Game Data'!$O8,"")))))</f>
        <v>21</v>
      </c>
      <c r="J8" s="101" t="str">
        <f>IF(K8="","",MAX(J$1:J7)+1)</f>
        <v/>
      </c>
      <c r="K8" s="1" t="str">
        <f>IF('Game Data'!$D8=K$2,'Game Data'!$K8,IF('Game Data'!$E8=K$2,'Game Data'!$L8,IF('Game Data'!$F8=K$2,'Game Data'!$M8,IF('Game Data'!$G8=K$2,'Game Data'!$N8,IF('Game Data'!$H8=K$2,'Game Data'!$O8,"")))))</f>
        <v/>
      </c>
      <c r="L8" s="101">
        <f>IF(M8="","",MAX(L$1:L7)+1)</f>
        <v>2</v>
      </c>
      <c r="M8" s="1">
        <f>IF('Game Data'!$D8=M$2,'Game Data'!$K8,IF('Game Data'!$E8=M$2,'Game Data'!$L8,IF('Game Data'!$F8=M$2,'Game Data'!$M8,IF('Game Data'!$G8=M$2,'Game Data'!$N8,IF('Game Data'!$H8=M$2,'Game Data'!$O8,"")))))</f>
        <v>15</v>
      </c>
      <c r="N8" s="101" t="str">
        <f>IF(O8="","",MAX(N$1:N7)+1)</f>
        <v/>
      </c>
      <c r="O8" s="1" t="str">
        <f>IF('Game Data'!$D8=O$2,'Game Data'!$K8,IF('Game Data'!$E8=O$2,'Game Data'!$L8,IF('Game Data'!$F8=O$2,'Game Data'!$M8,IF('Game Data'!$G8=O$2,'Game Data'!$N8,IF('Game Data'!$H8=O$2,'Game Data'!$O8,"")))))</f>
        <v/>
      </c>
      <c r="P8" s="101">
        <f>IF(Q8="","",MAX(P$1:P7)+1)</f>
        <v>2</v>
      </c>
      <c r="Q8" s="1">
        <f>IF('Game Data'!$D8=Q$2,'Game Data'!$K8,IF('Game Data'!$E8=Q$2,'Game Data'!$L8,IF('Game Data'!$F8=Q$2,'Game Data'!$M8,IF('Game Data'!$G8=Q$2,'Game Data'!$N8,IF('Game Data'!$H8=Q$2,'Game Data'!$O8,"")))))</f>
        <v>22</v>
      </c>
      <c r="R8" s="101" t="str">
        <f>IF(S8="","",MAX(R$1:R7)+1)</f>
        <v/>
      </c>
      <c r="S8" s="1" t="str">
        <f>IF('Game Data'!$D8=S$2,'Game Data'!$K8,IF('Game Data'!$E8=S$2,'Game Data'!$L8,IF('Game Data'!$F8=S$2,'Game Data'!$M8,IF('Game Data'!$G8=S$2,'Game Data'!$N8,IF('Game Data'!$H8=S$2,'Game Data'!$O8,"")))))</f>
        <v/>
      </c>
      <c r="T8" s="101" t="str">
        <f>IF(U8="","",MAX(T$1:T7)+1)</f>
        <v/>
      </c>
      <c r="U8" s="1" t="str">
        <f>IF('Game Data'!$D8=U$2,'Game Data'!$K8,IF('Game Data'!$E8=U$2,'Game Data'!$L8,IF('Game Data'!$F8=U$2,'Game Data'!$M8,IF('Game Data'!$G8=U$2,'Game Data'!$N8,IF('Game Data'!$H8=U$2,'Game Data'!$O8,"")))))</f>
        <v/>
      </c>
      <c r="W8" t="str">
        <f>_xlfn.CONCAT('Game Data'!D8:H8)</f>
        <v>Woodland AllianceCorvid ConspiracyVagabondEyrie DynastiesRiverfolk Company</v>
      </c>
      <c r="X8" s="35" t="s">
        <v>19</v>
      </c>
      <c r="Y8" s="1">
        <f t="shared" si="0"/>
        <v>4</v>
      </c>
      <c r="Z8" s="1">
        <f t="shared" si="0"/>
        <v>7</v>
      </c>
      <c r="AA8" s="1">
        <f t="shared" si="0"/>
        <v>3</v>
      </c>
      <c r="AB8" s="1">
        <f t="shared" si="0"/>
        <v>2</v>
      </c>
      <c r="AC8" s="1">
        <f t="shared" si="0"/>
        <v>7</v>
      </c>
      <c r="AD8" s="1" t="str">
        <f t="shared" si="0"/>
        <v>-</v>
      </c>
      <c r="AE8" s="1">
        <f t="shared" si="0"/>
        <v>2</v>
      </c>
      <c r="AF8" s="1">
        <f t="shared" si="0"/>
        <v>4</v>
      </c>
      <c r="AG8" s="1">
        <f t="shared" si="0"/>
        <v>3</v>
      </c>
      <c r="AH8" s="6">
        <f t="shared" si="0"/>
        <v>2</v>
      </c>
    </row>
    <row r="9" spans="2:36" x14ac:dyDescent="0.25">
      <c r="B9" s="101" t="str">
        <f>IF(C9="","",MAX(B$1:B8)+1)</f>
        <v/>
      </c>
      <c r="C9" s="1" t="str">
        <f>IF('Game Data'!$D9=C$2,'Game Data'!$K9,IF('Game Data'!$E9=C$2,'Game Data'!$L9,IF('Game Data'!$F9=C$2,'Game Data'!$M9,IF('Game Data'!$G9=C$2,'Game Data'!$N9,IF('Game Data'!$H9=C$2,'Game Data'!$O9,"")))))</f>
        <v/>
      </c>
      <c r="D9" s="101" t="str">
        <f>IF(E9="","",MAX(D$1:D8)+1)</f>
        <v/>
      </c>
      <c r="E9" s="1" t="str">
        <f>IF('Game Data'!$D9=E$2,'Game Data'!$K9,IF('Game Data'!$E9=E$2,'Game Data'!$L9,IF('Game Data'!$F9=E$2,'Game Data'!$M9,IF('Game Data'!$G9=E$2,'Game Data'!$N9,IF('Game Data'!$H9=E$2,'Game Data'!$O9,"")))))</f>
        <v/>
      </c>
      <c r="F9" s="101">
        <f>IF(G9="","",MAX(F$1:F8)+1)</f>
        <v>4</v>
      </c>
      <c r="G9" s="1">
        <f>IF('Game Data'!$D9=G$2,'Game Data'!$K9,IF('Game Data'!$E9=G$2,'Game Data'!$L9,IF('Game Data'!$F9=G$2,'Game Data'!$M9,IF('Game Data'!$G9=G$2,'Game Data'!$N9,IF('Game Data'!$H9=G$2,'Game Data'!$O9,"")))))</f>
        <v>30</v>
      </c>
      <c r="H9" s="101">
        <f>IF(I9="","",MAX(H$1:H8)+1)</f>
        <v>6</v>
      </c>
      <c r="I9" s="1">
        <f>IF('Game Data'!$D9=I$2,'Game Data'!$K9,IF('Game Data'!$E9=I$2,'Game Data'!$L9,IF('Game Data'!$F9=I$2,'Game Data'!$M9,IF('Game Data'!$G9=I$2,'Game Data'!$N9,IF('Game Data'!$H9=I$2,'Game Data'!$O9,"")))))</f>
        <v>13</v>
      </c>
      <c r="J9" s="101" t="str">
        <f>IF(K9="","",MAX(J$1:J8)+1)</f>
        <v/>
      </c>
      <c r="K9" s="1" t="str">
        <f>IF('Game Data'!$D9=K$2,'Game Data'!$K9,IF('Game Data'!$E9=K$2,'Game Data'!$L9,IF('Game Data'!$F9=K$2,'Game Data'!$M9,IF('Game Data'!$G9=K$2,'Game Data'!$N9,IF('Game Data'!$H9=K$2,'Game Data'!$O9,"")))))</f>
        <v/>
      </c>
      <c r="L9" s="101" t="str">
        <f>IF(M9="","",MAX(L$1:L8)+1)</f>
        <v/>
      </c>
      <c r="M9" s="1" t="str">
        <f>IF('Game Data'!$D9=M$2,'Game Data'!$K9,IF('Game Data'!$E9=M$2,'Game Data'!$L9,IF('Game Data'!$F9=M$2,'Game Data'!$M9,IF('Game Data'!$G9=M$2,'Game Data'!$N9,IF('Game Data'!$H9=M$2,'Game Data'!$O9,"")))))</f>
        <v/>
      </c>
      <c r="N9" s="101">
        <f>IF(O9="","",MAX(N$1:N8)+1)</f>
        <v>3</v>
      </c>
      <c r="O9" s="1">
        <f>IF('Game Data'!$D9=O$2,'Game Data'!$K9,IF('Game Data'!$E9=O$2,'Game Data'!$L9,IF('Game Data'!$F9=O$2,'Game Data'!$M9,IF('Game Data'!$G9=O$2,'Game Data'!$N9,IF('Game Data'!$H9=O$2,'Game Data'!$O9,"")))))</f>
        <v>24</v>
      </c>
      <c r="P9" s="101" t="str">
        <f>IF(Q9="","",MAX(P$1:P8)+1)</f>
        <v/>
      </c>
      <c r="Q9" s="1" t="str">
        <f>IF('Game Data'!$D9=Q$2,'Game Data'!$K9,IF('Game Data'!$E9=Q$2,'Game Data'!$L9,IF('Game Data'!$F9=Q$2,'Game Data'!$M9,IF('Game Data'!$G9=Q$2,'Game Data'!$N9,IF('Game Data'!$H9=Q$2,'Game Data'!$O9,"")))))</f>
        <v/>
      </c>
      <c r="R9" s="101">
        <f>IF(S9="","",MAX(R$1:R8)+1)</f>
        <v>1</v>
      </c>
      <c r="S9" s="1">
        <f>IF('Game Data'!$D9=S$2,'Game Data'!$K9,IF('Game Data'!$E9=S$2,'Game Data'!$L9,IF('Game Data'!$F9=S$2,'Game Data'!$M9,IF('Game Data'!$G9=S$2,'Game Data'!$N9,IF('Game Data'!$H9=S$2,'Game Data'!$O9,"")))))</f>
        <v>22</v>
      </c>
      <c r="T9" s="101">
        <f>IF(U9="","",MAX(T$1:T8)+1)</f>
        <v>4</v>
      </c>
      <c r="U9" s="1">
        <f>IF('Game Data'!$D9=U$2,'Game Data'!$K9,IF('Game Data'!$E9=U$2,'Game Data'!$L9,IF('Game Data'!$F9=U$2,'Game Data'!$M9,IF('Game Data'!$G9=U$2,'Game Data'!$N9,IF('Game Data'!$H9=U$2,'Game Data'!$O9,"")))))</f>
        <v>16</v>
      </c>
      <c r="W9" t="str">
        <f>_xlfn.CONCAT('Game Data'!D9:H9)</f>
        <v>Woodland AllianceVagabondKeepers in IronUnderground DuchyLord of the Hundreds</v>
      </c>
      <c r="X9" s="35" t="s">
        <v>16</v>
      </c>
      <c r="Y9" s="1">
        <f t="shared" si="0"/>
        <v>7</v>
      </c>
      <c r="Z9" s="1">
        <f t="shared" si="0"/>
        <v>6</v>
      </c>
      <c r="AA9" s="1">
        <f t="shared" si="0"/>
        <v>8</v>
      </c>
      <c r="AB9" s="1">
        <f t="shared" si="0"/>
        <v>7</v>
      </c>
      <c r="AC9" s="1">
        <f t="shared" si="0"/>
        <v>3</v>
      </c>
      <c r="AD9" s="1">
        <f t="shared" si="0"/>
        <v>2</v>
      </c>
      <c r="AE9" s="1" t="str">
        <f t="shared" si="0"/>
        <v>-</v>
      </c>
      <c r="AF9" s="1">
        <f t="shared" si="0"/>
        <v>3</v>
      </c>
      <c r="AG9" s="1">
        <f t="shared" si="0"/>
        <v>5</v>
      </c>
      <c r="AH9" s="6">
        <f t="shared" si="0"/>
        <v>4</v>
      </c>
    </row>
    <row r="10" spans="2:36" x14ac:dyDescent="0.25">
      <c r="B10" s="101" t="str">
        <f>IF(C10="","",MAX(B$1:B9)+1)</f>
        <v/>
      </c>
      <c r="C10" s="1" t="str">
        <f>IF('Game Data'!$D10=C$2,'Game Data'!$K10,IF('Game Data'!$E10=C$2,'Game Data'!$L10,IF('Game Data'!$F10=C$2,'Game Data'!$M10,IF('Game Data'!$G10=C$2,'Game Data'!$N10,IF('Game Data'!$H10=C$2,'Game Data'!$O10,"")))))</f>
        <v/>
      </c>
      <c r="D10" s="101" t="str">
        <f>IF(E10="","",MAX(D$1:D9)+1)</f>
        <v/>
      </c>
      <c r="E10" s="1" t="str">
        <f>IF('Game Data'!$D10=E$2,'Game Data'!$K10,IF('Game Data'!$E10=E$2,'Game Data'!$L10,IF('Game Data'!$F10=E$2,'Game Data'!$M10,IF('Game Data'!$G10=E$2,'Game Data'!$N10,IF('Game Data'!$H10=E$2,'Game Data'!$O10,"")))))</f>
        <v/>
      </c>
      <c r="F10" s="101" t="str">
        <f>IF(G10="","",MAX(F$1:F9)+1)</f>
        <v/>
      </c>
      <c r="G10" s="1" t="str">
        <f>IF('Game Data'!$D10=G$2,'Game Data'!$K10,IF('Game Data'!$E10=G$2,'Game Data'!$L10,IF('Game Data'!$F10=G$2,'Game Data'!$M10,IF('Game Data'!$G10=G$2,'Game Data'!$N10,IF('Game Data'!$H10=G$2,'Game Data'!$O10,"")))))</f>
        <v/>
      </c>
      <c r="H10" s="101" t="str">
        <f>IF(I10="","",MAX(H$1:H9)+1)</f>
        <v/>
      </c>
      <c r="I10" s="1" t="str">
        <f>IF('Game Data'!$D10=I$2,'Game Data'!$K10,IF('Game Data'!$E10=I$2,'Game Data'!$L10,IF('Game Data'!$F10=I$2,'Game Data'!$M10,IF('Game Data'!$G10=I$2,'Game Data'!$N10,IF('Game Data'!$H10=I$2,'Game Data'!$O10,"")))))</f>
        <v/>
      </c>
      <c r="J10" s="101">
        <f>IF(K10="","",MAX(J$1:J9)+1)</f>
        <v>3</v>
      </c>
      <c r="K10" s="1">
        <f>IF('Game Data'!$D10=K$2,'Game Data'!$K10,IF('Game Data'!$E10=K$2,'Game Data'!$L10,IF('Game Data'!$F10=K$2,'Game Data'!$M10,IF('Game Data'!$G10=K$2,'Game Data'!$N10,IF('Game Data'!$H10=K$2,'Game Data'!$O10,"")))))</f>
        <v>21</v>
      </c>
      <c r="L10" s="101">
        <f>IF(M10="","",MAX(L$1:L9)+1)</f>
        <v>3</v>
      </c>
      <c r="M10" s="1">
        <f>IF('Game Data'!$D10=M$2,'Game Data'!$K10,IF('Game Data'!$E10=M$2,'Game Data'!$L10,IF('Game Data'!$F10=M$2,'Game Data'!$M10,IF('Game Data'!$G10=M$2,'Game Data'!$N10,IF('Game Data'!$H10=M$2,'Game Data'!$O10,"")))))</f>
        <v>12</v>
      </c>
      <c r="N10" s="101" t="str">
        <f>IF(O10="","",MAX(N$1:N9)+1)</f>
        <v/>
      </c>
      <c r="O10" s="1" t="str">
        <f>IF('Game Data'!$D10=O$2,'Game Data'!$K10,IF('Game Data'!$E10=O$2,'Game Data'!$L10,IF('Game Data'!$F10=O$2,'Game Data'!$M10,IF('Game Data'!$G10=O$2,'Game Data'!$N10,IF('Game Data'!$H10=O$2,'Game Data'!$O10,"")))))</f>
        <v/>
      </c>
      <c r="P10" s="101" t="str">
        <f>IF(Q10="","",MAX(P$1:P9)+1)</f>
        <v/>
      </c>
      <c r="Q10" s="1" t="str">
        <f>IF('Game Data'!$D10=Q$2,'Game Data'!$K10,IF('Game Data'!$E10=Q$2,'Game Data'!$L10,IF('Game Data'!$F10=Q$2,'Game Data'!$M10,IF('Game Data'!$G10=Q$2,'Game Data'!$N10,IF('Game Data'!$H10=Q$2,'Game Data'!$O10,"")))))</f>
        <v/>
      </c>
      <c r="R10" s="101">
        <f>IF(S10="","",MAX(R$1:R9)+1)</f>
        <v>2</v>
      </c>
      <c r="S10" s="1">
        <f>IF('Game Data'!$D10=S$2,'Game Data'!$K10,IF('Game Data'!$E10=S$2,'Game Data'!$L10,IF('Game Data'!$F10=S$2,'Game Data'!$M10,IF('Game Data'!$G10=S$2,'Game Data'!$N10,IF('Game Data'!$H10=S$2,'Game Data'!$O10,"")))))</f>
        <v>19</v>
      </c>
      <c r="T10" s="101">
        <f>IF(U10="","",MAX(T$1:T9)+1)</f>
        <v>5</v>
      </c>
      <c r="U10" s="1">
        <f>IF('Game Data'!$D10=U$2,'Game Data'!$K10,IF('Game Data'!$E10=U$2,'Game Data'!$L10,IF('Game Data'!$F10=U$2,'Game Data'!$M10,IF('Game Data'!$G10=U$2,'Game Data'!$N10,IF('Game Data'!$H10=U$2,'Game Data'!$O10,"")))))</f>
        <v>30</v>
      </c>
      <c r="W10" t="str">
        <f>_xlfn.CONCAT('Game Data'!D10:H10)</f>
        <v>Keepers in IronLizard CultRiverfolk CompanyLord of the Hundreds</v>
      </c>
      <c r="X10" s="35" t="s">
        <v>17</v>
      </c>
      <c r="Y10" s="1">
        <f t="shared" si="0"/>
        <v>4</v>
      </c>
      <c r="Z10" s="1">
        <f t="shared" si="0"/>
        <v>8</v>
      </c>
      <c r="AA10" s="1">
        <f t="shared" si="0"/>
        <v>5</v>
      </c>
      <c r="AB10" s="1">
        <f t="shared" si="0"/>
        <v>5</v>
      </c>
      <c r="AC10" s="1">
        <f t="shared" si="0"/>
        <v>4</v>
      </c>
      <c r="AD10" s="1">
        <f t="shared" si="0"/>
        <v>4</v>
      </c>
      <c r="AE10" s="1">
        <f t="shared" si="0"/>
        <v>3</v>
      </c>
      <c r="AF10" s="1" t="str">
        <f t="shared" si="0"/>
        <v>-</v>
      </c>
      <c r="AG10" s="1">
        <f t="shared" si="0"/>
        <v>6</v>
      </c>
      <c r="AH10" s="6">
        <f t="shared" si="0"/>
        <v>6</v>
      </c>
    </row>
    <row r="11" spans="2:36" x14ac:dyDescent="0.25">
      <c r="B11" s="101">
        <f>IF(C11="","",MAX(B$1:B10)+1)</f>
        <v>4</v>
      </c>
      <c r="C11" s="1">
        <f>IF('Game Data'!$D11=C$2,'Game Data'!$K11,IF('Game Data'!$E11=C$2,'Game Data'!$L11,IF('Game Data'!$F11=C$2,'Game Data'!$M11,IF('Game Data'!$G11=C$2,'Game Data'!$N11,IF('Game Data'!$H11=C$2,'Game Data'!$O11,"")))))</f>
        <v>30</v>
      </c>
      <c r="D11" s="101" t="str">
        <f>IF(E11="","",MAX(D$1:D10)+1)</f>
        <v/>
      </c>
      <c r="E11" s="1" t="str">
        <f>IF('Game Data'!$D11=E$2,'Game Data'!$K11,IF('Game Data'!$E11=E$2,'Game Data'!$L11,IF('Game Data'!$F11=E$2,'Game Data'!$M11,IF('Game Data'!$G11=E$2,'Game Data'!$N11,IF('Game Data'!$H11=E$2,'Game Data'!$O11,"")))))</f>
        <v/>
      </c>
      <c r="F11" s="101">
        <f>IF(G11="","",MAX(F$1:F10)+1)</f>
        <v>5</v>
      </c>
      <c r="G11" s="1">
        <f>IF('Game Data'!$D11=G$2,'Game Data'!$K11,IF('Game Data'!$E11=G$2,'Game Data'!$L11,IF('Game Data'!$F11=G$2,'Game Data'!$M11,IF('Game Data'!$G11=G$2,'Game Data'!$N11,IF('Game Data'!$H11=G$2,'Game Data'!$O11,"")))))</f>
        <v>18</v>
      </c>
      <c r="H11" s="101">
        <f>IF(I11="","",MAX(H$1:H10)+1)</f>
        <v>7</v>
      </c>
      <c r="I11" s="1">
        <f>IF('Game Data'!$D11=I$2,'Game Data'!$K11,IF('Game Data'!$E11=I$2,'Game Data'!$L11,IF('Game Data'!$F11=I$2,'Game Data'!$M11,IF('Game Data'!$G11=I$2,'Game Data'!$N11,IF('Game Data'!$H11=I$2,'Game Data'!$O11,"")))))</f>
        <v>14</v>
      </c>
      <c r="J11" s="101" t="str">
        <f>IF(K11="","",MAX(J$1:J10)+1)</f>
        <v/>
      </c>
      <c r="K11" s="1" t="str">
        <f>IF('Game Data'!$D11=K$2,'Game Data'!$K11,IF('Game Data'!$E11=K$2,'Game Data'!$L11,IF('Game Data'!$F11=K$2,'Game Data'!$M11,IF('Game Data'!$G11=K$2,'Game Data'!$N11,IF('Game Data'!$H11=K$2,'Game Data'!$O11,"")))))</f>
        <v/>
      </c>
      <c r="L11" s="101" t="str">
        <f>IF(M11="","",MAX(L$1:L10)+1)</f>
        <v/>
      </c>
      <c r="M11" s="1" t="str">
        <f>IF('Game Data'!$D11=M$2,'Game Data'!$K11,IF('Game Data'!$E11=M$2,'Game Data'!$L11,IF('Game Data'!$F11=M$2,'Game Data'!$M11,IF('Game Data'!$G11=M$2,'Game Data'!$N11,IF('Game Data'!$H11=M$2,'Game Data'!$O11,"")))))</f>
        <v/>
      </c>
      <c r="N11" s="101">
        <f>IF(O11="","",MAX(N$1:N10)+1)</f>
        <v>4</v>
      </c>
      <c r="O11" s="1">
        <f>IF('Game Data'!$D11=O$2,'Game Data'!$K11,IF('Game Data'!$E11=O$2,'Game Data'!$L11,IF('Game Data'!$F11=O$2,'Game Data'!$M11,IF('Game Data'!$G11=O$2,'Game Data'!$N11,IF('Game Data'!$H11=O$2,'Game Data'!$O11,"")))))</f>
        <v>17</v>
      </c>
      <c r="P11" s="101" t="str">
        <f>IF(Q11="","",MAX(P$1:P10)+1)</f>
        <v/>
      </c>
      <c r="Q11" s="1" t="str">
        <f>IF('Game Data'!$D11=Q$2,'Game Data'!$K11,IF('Game Data'!$E11=Q$2,'Game Data'!$L11,IF('Game Data'!$F11=Q$2,'Game Data'!$M11,IF('Game Data'!$G11=Q$2,'Game Data'!$N11,IF('Game Data'!$H11=Q$2,'Game Data'!$O11,"")))))</f>
        <v/>
      </c>
      <c r="R11" s="101" t="str">
        <f>IF(S11="","",MAX(R$1:R10)+1)</f>
        <v/>
      </c>
      <c r="S11" s="1" t="str">
        <f>IF('Game Data'!$D11=S$2,'Game Data'!$K11,IF('Game Data'!$E11=S$2,'Game Data'!$L11,IF('Game Data'!$F11=S$2,'Game Data'!$M11,IF('Game Data'!$G11=S$2,'Game Data'!$N11,IF('Game Data'!$H11=S$2,'Game Data'!$O11,"")))))</f>
        <v/>
      </c>
      <c r="T11" s="101" t="str">
        <f>IF(U11="","",MAX(T$1:T10)+1)</f>
        <v/>
      </c>
      <c r="U11" s="1" t="str">
        <f>IF('Game Data'!$D11=U$2,'Game Data'!$K11,IF('Game Data'!$E11=U$2,'Game Data'!$L11,IF('Game Data'!$F11=U$2,'Game Data'!$M11,IF('Game Data'!$G11=U$2,'Game Data'!$N11,IF('Game Data'!$H11=U$2,'Game Data'!$O11,"")))))</f>
        <v/>
      </c>
      <c r="W11" t="str">
        <f>_xlfn.CONCAT('Game Data'!D11:H11)</f>
        <v>Woodland AllianceUnderground DuchyVagabondMarquise de Cat</v>
      </c>
      <c r="X11" s="35" t="s">
        <v>15</v>
      </c>
      <c r="Y11" s="1">
        <f t="shared" si="0"/>
        <v>6</v>
      </c>
      <c r="Z11" s="1">
        <f t="shared" si="0"/>
        <v>8</v>
      </c>
      <c r="AA11" s="1">
        <f t="shared" si="0"/>
        <v>4</v>
      </c>
      <c r="AB11" s="1">
        <f t="shared" si="0"/>
        <v>3</v>
      </c>
      <c r="AC11" s="1">
        <f t="shared" si="0"/>
        <v>3</v>
      </c>
      <c r="AD11" s="1">
        <f t="shared" si="0"/>
        <v>3</v>
      </c>
      <c r="AE11" s="1">
        <f t="shared" si="0"/>
        <v>5</v>
      </c>
      <c r="AF11" s="1">
        <f t="shared" si="0"/>
        <v>6</v>
      </c>
      <c r="AG11" s="1" t="str">
        <f t="shared" si="0"/>
        <v>-</v>
      </c>
      <c r="AH11" s="6">
        <f t="shared" si="0"/>
        <v>4</v>
      </c>
    </row>
    <row r="12" spans="2:36" ht="15.75" thickBot="1" x14ac:dyDescent="0.3">
      <c r="B12" s="101" t="str">
        <f>IF(C12="","",MAX(B$1:B11)+1)</f>
        <v/>
      </c>
      <c r="C12" s="1" t="str">
        <f>IF('Game Data'!$D12=C$2,'Game Data'!$K12,IF('Game Data'!$E12=C$2,'Game Data'!$L12,IF('Game Data'!$F12=C$2,'Game Data'!$M12,IF('Game Data'!$G12=C$2,'Game Data'!$N12,IF('Game Data'!$H12=C$2,'Game Data'!$O12,"")))))</f>
        <v/>
      </c>
      <c r="D12" s="101">
        <f>IF(E12="","",MAX(D$1:D11)+1)</f>
        <v>5</v>
      </c>
      <c r="E12" s="1">
        <f>IF('Game Data'!$D12=E$2,'Game Data'!$K12,IF('Game Data'!$E12=E$2,'Game Data'!$L12,IF('Game Data'!$F12=E$2,'Game Data'!$M12,IF('Game Data'!$G12=E$2,'Game Data'!$N12,IF('Game Data'!$H12=E$2,'Game Data'!$O12,"")))))</f>
        <v>14</v>
      </c>
      <c r="F12" s="101">
        <f>IF(G12="","",MAX(F$1:F11)+1)</f>
        <v>6</v>
      </c>
      <c r="G12" s="1">
        <f>IF('Game Data'!$D12=G$2,'Game Data'!$K12,IF('Game Data'!$E12=G$2,'Game Data'!$L12,IF('Game Data'!$F12=G$2,'Game Data'!$M12,IF('Game Data'!$G12=G$2,'Game Data'!$N12,IF('Game Data'!$H12=G$2,'Game Data'!$O12,"")))))</f>
        <v>28</v>
      </c>
      <c r="H12" s="101" t="str">
        <f>IF(I12="","",MAX(H$1:H11)+1)</f>
        <v/>
      </c>
      <c r="I12" s="1" t="str">
        <f>IF('Game Data'!$D12=I$2,'Game Data'!$K12,IF('Game Data'!$E12=I$2,'Game Data'!$L12,IF('Game Data'!$F12=I$2,'Game Data'!$M12,IF('Game Data'!$G12=I$2,'Game Data'!$N12,IF('Game Data'!$H12=I$2,'Game Data'!$O12,"")))))</f>
        <v/>
      </c>
      <c r="J12" s="101" t="str">
        <f>IF(K12="","",MAX(J$1:J11)+1)</f>
        <v/>
      </c>
      <c r="K12" s="1" t="str">
        <f>IF('Game Data'!$D12=K$2,'Game Data'!$K12,IF('Game Data'!$E12=K$2,'Game Data'!$L12,IF('Game Data'!$F12=K$2,'Game Data'!$M12,IF('Game Data'!$G12=K$2,'Game Data'!$N12,IF('Game Data'!$H12=K$2,'Game Data'!$O12,"")))))</f>
        <v/>
      </c>
      <c r="L12" s="101" t="str">
        <f>IF(M12="","",MAX(L$1:L11)+1)</f>
        <v/>
      </c>
      <c r="M12" s="1" t="str">
        <f>IF('Game Data'!$D12=M$2,'Game Data'!$K12,IF('Game Data'!$E12=M$2,'Game Data'!$L12,IF('Game Data'!$F12=M$2,'Game Data'!$M12,IF('Game Data'!$G12=M$2,'Game Data'!$N12,IF('Game Data'!$H12=M$2,'Game Data'!$O12,"")))))</f>
        <v/>
      </c>
      <c r="N12" s="101">
        <f>IF(O12="","",MAX(N$1:N11)+1)</f>
        <v>5</v>
      </c>
      <c r="O12" s="1">
        <f>IF('Game Data'!$D12=O$2,'Game Data'!$K12,IF('Game Data'!$E12=O$2,'Game Data'!$L12,IF('Game Data'!$F12=O$2,'Game Data'!$M12,IF('Game Data'!$G12=O$2,'Game Data'!$N12,IF('Game Data'!$H12=O$2,'Game Data'!$O12,"")))))</f>
        <v>26</v>
      </c>
      <c r="P12" s="101" t="str">
        <f>IF(Q12="","",MAX(P$1:P11)+1)</f>
        <v/>
      </c>
      <c r="Q12" s="1" t="str">
        <f>IF('Game Data'!$D12=Q$2,'Game Data'!$K12,IF('Game Data'!$E12=Q$2,'Game Data'!$L12,IF('Game Data'!$F12=Q$2,'Game Data'!$M12,IF('Game Data'!$G12=Q$2,'Game Data'!$N12,IF('Game Data'!$H12=Q$2,'Game Data'!$O12,"")))))</f>
        <v/>
      </c>
      <c r="R12" s="101">
        <f>IF(S12="","",MAX(R$1:R11)+1)</f>
        <v>3</v>
      </c>
      <c r="S12" s="1">
        <f>IF('Game Data'!$D12=S$2,'Game Data'!$K12,IF('Game Data'!$E12=S$2,'Game Data'!$L12,IF('Game Data'!$F12=S$2,'Game Data'!$M12,IF('Game Data'!$G12=S$2,'Game Data'!$N12,IF('Game Data'!$H12=S$2,'Game Data'!$O12,"")))))</f>
        <v>30</v>
      </c>
      <c r="T12" s="101" t="str">
        <f>IF(U12="","",MAX(T$1:T11)+1)</f>
        <v/>
      </c>
      <c r="U12" s="1" t="str">
        <f>IF('Game Data'!$D12=U$2,'Game Data'!$K12,IF('Game Data'!$E12=U$2,'Game Data'!$L12,IF('Game Data'!$F12=U$2,'Game Data'!$M12,IF('Game Data'!$G12=U$2,'Game Data'!$N12,IF('Game Data'!$H12=U$2,'Game Data'!$O12,"")))))</f>
        <v/>
      </c>
      <c r="W12" t="str">
        <f>_xlfn.CONCAT('Game Data'!D12:H12)</f>
        <v>Lord of the HundredsWoodland AllianceEyrie DynastiesUnderground Duchy</v>
      </c>
      <c r="X12" s="36" t="s">
        <v>12</v>
      </c>
      <c r="Y12" s="17">
        <f t="shared" si="0"/>
        <v>3</v>
      </c>
      <c r="Z12" s="17">
        <f t="shared" si="0"/>
        <v>5</v>
      </c>
      <c r="AA12" s="17">
        <f t="shared" si="0"/>
        <v>7</v>
      </c>
      <c r="AB12" s="17">
        <f t="shared" si="0"/>
        <v>6</v>
      </c>
      <c r="AC12" s="17">
        <f t="shared" si="0"/>
        <v>3</v>
      </c>
      <c r="AD12" s="17">
        <f t="shared" si="0"/>
        <v>2</v>
      </c>
      <c r="AE12" s="17">
        <f t="shared" si="0"/>
        <v>4</v>
      </c>
      <c r="AF12" s="17">
        <f t="shared" si="0"/>
        <v>6</v>
      </c>
      <c r="AG12" s="17">
        <f t="shared" si="0"/>
        <v>4</v>
      </c>
      <c r="AH12" s="7" t="str">
        <f t="shared" si="0"/>
        <v>-</v>
      </c>
    </row>
    <row r="13" spans="2:36" ht="15.75" thickBot="1" x14ac:dyDescent="0.3">
      <c r="B13" s="101">
        <f>IF(C13="","",MAX(B$1:B12)+1)</f>
        <v>5</v>
      </c>
      <c r="C13" s="1">
        <f>IF('Game Data'!$D13=C$2,'Game Data'!$K13,IF('Game Data'!$E13=C$2,'Game Data'!$L13,IF('Game Data'!$F13=C$2,'Game Data'!$M13,IF('Game Data'!$G13=C$2,'Game Data'!$N13,IF('Game Data'!$H13=C$2,'Game Data'!$O13,"")))))</f>
        <v>26</v>
      </c>
      <c r="D13" s="101" t="str">
        <f>IF(E13="","",MAX(D$1:D12)+1)</f>
        <v/>
      </c>
      <c r="E13" s="1" t="str">
        <f>IF('Game Data'!$D13=E$2,'Game Data'!$K13,IF('Game Data'!$E13=E$2,'Game Data'!$L13,IF('Game Data'!$F13=E$2,'Game Data'!$M13,IF('Game Data'!$G13=E$2,'Game Data'!$N13,IF('Game Data'!$H13=E$2,'Game Data'!$O13,"")))))</f>
        <v/>
      </c>
      <c r="F13" s="101">
        <f>IF(G13="","",MAX(F$1:F12)+1)</f>
        <v>7</v>
      </c>
      <c r="G13" s="1">
        <f>IF('Game Data'!$D13=G$2,'Game Data'!$K13,IF('Game Data'!$E13=G$2,'Game Data'!$L13,IF('Game Data'!$F13=G$2,'Game Data'!$M13,IF('Game Data'!$G13=G$2,'Game Data'!$N13,IF('Game Data'!$H13=G$2,'Game Data'!$O13,"")))))</f>
        <v>30</v>
      </c>
      <c r="H13" s="101" t="str">
        <f>IF(I13="","",MAX(H$1:H12)+1)</f>
        <v/>
      </c>
      <c r="I13" s="1" t="str">
        <f>IF('Game Data'!$D13=I$2,'Game Data'!$K13,IF('Game Data'!$E13=I$2,'Game Data'!$L13,IF('Game Data'!$F13=I$2,'Game Data'!$M13,IF('Game Data'!$G13=I$2,'Game Data'!$N13,IF('Game Data'!$H13=I$2,'Game Data'!$O13,"")))))</f>
        <v/>
      </c>
      <c r="J13" s="101">
        <f>IF(K13="","",MAX(J$1:J12)+1)</f>
        <v>4</v>
      </c>
      <c r="K13" s="1">
        <f>IF('Game Data'!$D13=K$2,'Game Data'!$K13,IF('Game Data'!$E13=K$2,'Game Data'!$L13,IF('Game Data'!$F13=K$2,'Game Data'!$M13,IF('Game Data'!$G13=K$2,'Game Data'!$N13,IF('Game Data'!$H13=K$2,'Game Data'!$O13,"")))))</f>
        <v>14</v>
      </c>
      <c r="L13" s="101">
        <f>IF(M13="","",MAX(L$1:L12)+1)</f>
        <v>4</v>
      </c>
      <c r="M13" s="1">
        <f>IF('Game Data'!$D13=M$2,'Game Data'!$K13,IF('Game Data'!$E13=M$2,'Game Data'!$L13,IF('Game Data'!$F13=M$2,'Game Data'!$M13,IF('Game Data'!$G13=M$2,'Game Data'!$N13,IF('Game Data'!$H13=M$2,'Game Data'!$O13,"")))))</f>
        <v>23</v>
      </c>
      <c r="N13" s="101">
        <f>IF(O13="","",MAX(N$1:N12)+1)</f>
        <v>6</v>
      </c>
      <c r="O13" s="1">
        <f>IF('Game Data'!$D13=O$2,'Game Data'!$K13,IF('Game Data'!$E13=O$2,'Game Data'!$L13,IF('Game Data'!$F13=O$2,'Game Data'!$M13,IF('Game Data'!$G13=O$2,'Game Data'!$N13,IF('Game Data'!$H13=O$2,'Game Data'!$O13,"")))))</f>
        <v>10</v>
      </c>
      <c r="P13" s="101" t="str">
        <f>IF(Q13="","",MAX(P$1:P12)+1)</f>
        <v/>
      </c>
      <c r="Q13" s="1" t="str">
        <f>IF('Game Data'!$D13=Q$2,'Game Data'!$K13,IF('Game Data'!$E13=Q$2,'Game Data'!$L13,IF('Game Data'!$F13=Q$2,'Game Data'!$M13,IF('Game Data'!$G13=Q$2,'Game Data'!$N13,IF('Game Data'!$H13=Q$2,'Game Data'!$O13,"")))))</f>
        <v/>
      </c>
      <c r="R13" s="101" t="str">
        <f>IF(S13="","",MAX(R$1:R12)+1)</f>
        <v/>
      </c>
      <c r="S13" s="1" t="str">
        <f>IF('Game Data'!$D13=S$2,'Game Data'!$K13,IF('Game Data'!$E13=S$2,'Game Data'!$L13,IF('Game Data'!$F13=S$2,'Game Data'!$M13,IF('Game Data'!$G13=S$2,'Game Data'!$N13,IF('Game Data'!$H13=S$2,'Game Data'!$O13,"")))))</f>
        <v/>
      </c>
      <c r="T13" s="101" t="str">
        <f>IF(U13="","",MAX(T$1:T12)+1)</f>
        <v/>
      </c>
      <c r="U13" s="1" t="str">
        <f>IF('Game Data'!$D13=U$2,'Game Data'!$K13,IF('Game Data'!$E13=U$2,'Game Data'!$L13,IF('Game Data'!$F13=U$2,'Game Data'!$M13,IF('Game Data'!$G13=U$2,'Game Data'!$N13,IF('Game Data'!$H13=U$2,'Game Data'!$O13,"")))))</f>
        <v/>
      </c>
      <c r="W13" t="str">
        <f>_xlfn.CONCAT('Game Data'!D13:H13)</f>
        <v>Riverfolk CompanyMarquise de CatWoodland AllianceUnderground DuchyLizard Cult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2:36" ht="30.75" thickBot="1" x14ac:dyDescent="0.3">
      <c r="B14" s="101" t="str">
        <f>IF(C14="","",MAX(B$1:B13)+1)</f>
        <v/>
      </c>
      <c r="C14" s="1" t="str">
        <f>IF('Game Data'!$D14=C$2,'Game Data'!$K14,IF('Game Data'!$E14=C$2,'Game Data'!$L14,IF('Game Data'!$F14=C$2,'Game Data'!$M14,IF('Game Data'!$G14=C$2,'Game Data'!$N14,IF('Game Data'!$H14=C$2,'Game Data'!$O14,"")))))</f>
        <v/>
      </c>
      <c r="D14" s="101">
        <f>IF(E14="","",MAX(D$1:D13)+1)</f>
        <v>6</v>
      </c>
      <c r="E14" s="1">
        <f>IF('Game Data'!$D14=E$2,'Game Data'!$K14,IF('Game Data'!$E14=E$2,'Game Data'!$L14,IF('Game Data'!$F14=E$2,'Game Data'!$M14,IF('Game Data'!$G14=E$2,'Game Data'!$N14,IF('Game Data'!$H14=E$2,'Game Data'!$O14,"")))))</f>
        <v>30</v>
      </c>
      <c r="F14" s="101" t="str">
        <f>IF(G14="","",MAX(F$1:F13)+1)</f>
        <v/>
      </c>
      <c r="G14" s="1" t="str">
        <f>IF('Game Data'!$D14=G$2,'Game Data'!$K14,IF('Game Data'!$E14=G$2,'Game Data'!$L14,IF('Game Data'!$F14=G$2,'Game Data'!$M14,IF('Game Data'!$G14=G$2,'Game Data'!$N14,IF('Game Data'!$H14=G$2,'Game Data'!$O14,"")))))</f>
        <v/>
      </c>
      <c r="H14" s="101" t="str">
        <f>IF(I14="","",MAX(H$1:H13)+1)</f>
        <v/>
      </c>
      <c r="I14" s="1" t="str">
        <f>IF('Game Data'!$D14=I$2,'Game Data'!$K14,IF('Game Data'!$E14=I$2,'Game Data'!$L14,IF('Game Data'!$F14=I$2,'Game Data'!$M14,IF('Game Data'!$G14=I$2,'Game Data'!$N14,IF('Game Data'!$H14=I$2,'Game Data'!$O14,"")))))</f>
        <v/>
      </c>
      <c r="J14" s="101" t="str">
        <f>IF(K14="","",MAX(J$1:J13)+1)</f>
        <v/>
      </c>
      <c r="K14" s="1" t="str">
        <f>IF('Game Data'!$D14=K$2,'Game Data'!$K14,IF('Game Data'!$E14=K$2,'Game Data'!$L14,IF('Game Data'!$F14=K$2,'Game Data'!$M14,IF('Game Data'!$G14=K$2,'Game Data'!$N14,IF('Game Data'!$H14=K$2,'Game Data'!$O14,"")))))</f>
        <v/>
      </c>
      <c r="L14" s="101">
        <f>IF(M14="","",MAX(L$1:L13)+1)</f>
        <v>5</v>
      </c>
      <c r="M14" s="1">
        <f>IF('Game Data'!$D14=M$2,'Game Data'!$K14,IF('Game Data'!$E14=M$2,'Game Data'!$L14,IF('Game Data'!$F14=M$2,'Game Data'!$M14,IF('Game Data'!$G14=M$2,'Game Data'!$N14,IF('Game Data'!$H14=M$2,'Game Data'!$O14,"")))))</f>
        <v>14</v>
      </c>
      <c r="N14" s="101" t="str">
        <f>IF(O14="","",MAX(N$1:N13)+1)</f>
        <v/>
      </c>
      <c r="O14" s="1" t="str">
        <f>IF('Game Data'!$D14=O$2,'Game Data'!$K14,IF('Game Data'!$E14=O$2,'Game Data'!$L14,IF('Game Data'!$F14=O$2,'Game Data'!$M14,IF('Game Data'!$G14=O$2,'Game Data'!$N14,IF('Game Data'!$H14=O$2,'Game Data'!$O14,"")))))</f>
        <v/>
      </c>
      <c r="P14" s="101">
        <f>IF(Q14="","",MAX(P$1:P13)+1)</f>
        <v>3</v>
      </c>
      <c r="Q14" s="1">
        <f>IF('Game Data'!$D14=Q$2,'Game Data'!$K14,IF('Game Data'!$E14=Q$2,'Game Data'!$L14,IF('Game Data'!$F14=Q$2,'Game Data'!$M14,IF('Game Data'!$G14=Q$2,'Game Data'!$N14,IF('Game Data'!$H14=Q$2,'Game Data'!$O14,"")))))</f>
        <v>12</v>
      </c>
      <c r="R14" s="101" t="str">
        <f>IF(S14="","",MAX(R$1:R13)+1)</f>
        <v/>
      </c>
      <c r="S14" s="1" t="str">
        <f>IF('Game Data'!$D14=S$2,'Game Data'!$K14,IF('Game Data'!$E14=S$2,'Game Data'!$L14,IF('Game Data'!$F14=S$2,'Game Data'!$M14,IF('Game Data'!$G14=S$2,'Game Data'!$N14,IF('Game Data'!$H14=S$2,'Game Data'!$O14,"")))))</f>
        <v/>
      </c>
      <c r="T14" s="101">
        <f>IF(U14="","",MAX(T$1:T13)+1)</f>
        <v>6</v>
      </c>
      <c r="U14" s="1">
        <f>IF('Game Data'!$D14=U$2,'Game Data'!$K14,IF('Game Data'!$E14=U$2,'Game Data'!$L14,IF('Game Data'!$F14=U$2,'Game Data'!$M14,IF('Game Data'!$G14=U$2,'Game Data'!$N14,IF('Game Data'!$H14=U$2,'Game Data'!$O14,"")))))</f>
        <v>9</v>
      </c>
      <c r="W14" t="str">
        <f>_xlfn.CONCAT('Game Data'!D14:H14)</f>
        <v>Corvid ConspiracyKeepers in IronEyrie DynastiesRiverfolk Company</v>
      </c>
      <c r="X14" s="9" t="s">
        <v>55</v>
      </c>
      <c r="Y14" s="29" t="s">
        <v>13</v>
      </c>
      <c r="Z14" s="29" t="s">
        <v>76</v>
      </c>
      <c r="AA14" s="29" t="s">
        <v>20</v>
      </c>
      <c r="AB14" s="29" t="s">
        <v>21</v>
      </c>
      <c r="AC14" s="29" t="s">
        <v>14</v>
      </c>
      <c r="AD14" s="29" t="s">
        <v>19</v>
      </c>
      <c r="AE14" s="29" t="s">
        <v>16</v>
      </c>
      <c r="AF14" s="29" t="s">
        <v>17</v>
      </c>
      <c r="AG14" s="29" t="s">
        <v>15</v>
      </c>
      <c r="AH14" s="30" t="s">
        <v>12</v>
      </c>
    </row>
    <row r="15" spans="2:36" x14ac:dyDescent="0.25">
      <c r="B15" s="101" t="str">
        <f>IF(C15="","",MAX(B$1:B14)+1)</f>
        <v/>
      </c>
      <c r="C15" s="1" t="str">
        <f>IF('Game Data'!$D15=C$2,'Game Data'!$K15,IF('Game Data'!$E15=C$2,'Game Data'!$L15,IF('Game Data'!$F15=C$2,'Game Data'!$M15,IF('Game Data'!$G15=C$2,'Game Data'!$N15,IF('Game Data'!$H15=C$2,'Game Data'!$O15,"")))))</f>
        <v/>
      </c>
      <c r="D15" s="101" t="str">
        <f>IF(E15="","",MAX(D$1:D14)+1)</f>
        <v/>
      </c>
      <c r="E15" s="1" t="str">
        <f>IF('Game Data'!$D15=E$2,'Game Data'!$K15,IF('Game Data'!$E15=E$2,'Game Data'!$L15,IF('Game Data'!$F15=E$2,'Game Data'!$M15,IF('Game Data'!$G15=E$2,'Game Data'!$N15,IF('Game Data'!$H15=E$2,'Game Data'!$O15,"")))))</f>
        <v/>
      </c>
      <c r="F15" s="101" t="str">
        <f>IF(G15="","",MAX(F$1:F14)+1)</f>
        <v/>
      </c>
      <c r="G15" s="1" t="str">
        <f>IF('Game Data'!$D15=G$2,'Game Data'!$K15,IF('Game Data'!$E15=G$2,'Game Data'!$L15,IF('Game Data'!$F15=G$2,'Game Data'!$M15,IF('Game Data'!$G15=G$2,'Game Data'!$N15,IF('Game Data'!$H15=G$2,'Game Data'!$O15,"")))))</f>
        <v/>
      </c>
      <c r="H15" s="101">
        <f>IF(I15="","",MAX(H$1:H14)+1)</f>
        <v>8</v>
      </c>
      <c r="I15" s="1">
        <f>IF('Game Data'!$D15=I$2,'Game Data'!$K15,IF('Game Data'!$E15=I$2,'Game Data'!$L15,IF('Game Data'!$F15=I$2,'Game Data'!$M15,IF('Game Data'!$G15=I$2,'Game Data'!$N15,IF('Game Data'!$H15=I$2,'Game Data'!$O15,"")))))</f>
        <v>8</v>
      </c>
      <c r="J15" s="101" t="str">
        <f>IF(K15="","",MAX(J$1:J14)+1)</f>
        <v/>
      </c>
      <c r="K15" s="1" t="str">
        <f>IF('Game Data'!$D15=K$2,'Game Data'!$K15,IF('Game Data'!$E15=K$2,'Game Data'!$L15,IF('Game Data'!$F15=K$2,'Game Data'!$M15,IF('Game Data'!$G15=K$2,'Game Data'!$N15,IF('Game Data'!$H15=K$2,'Game Data'!$O15,"")))))</f>
        <v/>
      </c>
      <c r="L15" s="101" t="str">
        <f>IF(M15="","",MAX(L$1:L14)+1)</f>
        <v/>
      </c>
      <c r="M15" s="1" t="str">
        <f>IF('Game Data'!$D15=M$2,'Game Data'!$K15,IF('Game Data'!$E15=M$2,'Game Data'!$L15,IF('Game Data'!$F15=M$2,'Game Data'!$M15,IF('Game Data'!$G15=M$2,'Game Data'!$N15,IF('Game Data'!$H15=M$2,'Game Data'!$O15,"")))))</f>
        <v/>
      </c>
      <c r="N15" s="101">
        <f>IF(O15="","",MAX(N$1:N14)+1)</f>
        <v>7</v>
      </c>
      <c r="O15" s="1">
        <f>IF('Game Data'!$D15=O$2,'Game Data'!$K15,IF('Game Data'!$E15=O$2,'Game Data'!$L15,IF('Game Data'!$F15=O$2,'Game Data'!$M15,IF('Game Data'!$G15=O$2,'Game Data'!$N15,IF('Game Data'!$H15=O$2,'Game Data'!$O15,"")))))</f>
        <v>10</v>
      </c>
      <c r="P15" s="101">
        <f>IF(Q15="","",MAX(P$1:P14)+1)</f>
        <v>4</v>
      </c>
      <c r="Q15" s="1" t="str">
        <f>IF('Game Data'!$D15=Q$2,'Game Data'!$K15,IF('Game Data'!$E15=Q$2,'Game Data'!$L15,IF('Game Data'!$F15=Q$2,'Game Data'!$M15,IF('Game Data'!$G15=Q$2,'Game Data'!$N15,IF('Game Data'!$H15=Q$2,'Game Data'!$O15,"")))))</f>
        <v>D</v>
      </c>
      <c r="R15" s="101" t="str">
        <f>IF(S15="","",MAX(R$1:R14)+1)</f>
        <v/>
      </c>
      <c r="S15" s="1" t="str">
        <f>IF('Game Data'!$D15=S$2,'Game Data'!$K15,IF('Game Data'!$E15=S$2,'Game Data'!$L15,IF('Game Data'!$F15=S$2,'Game Data'!$M15,IF('Game Data'!$G15=S$2,'Game Data'!$N15,IF('Game Data'!$H15=S$2,'Game Data'!$O15,"")))))</f>
        <v/>
      </c>
      <c r="T15" s="101">
        <f>IF(U15="","",MAX(T$1:T14)+1)</f>
        <v>7</v>
      </c>
      <c r="U15" s="1">
        <f>IF('Game Data'!$D15=U$2,'Game Data'!$K15,IF('Game Data'!$E15=U$2,'Game Data'!$L15,IF('Game Data'!$F15=U$2,'Game Data'!$M15,IF('Game Data'!$G15=U$2,'Game Data'!$N15,IF('Game Data'!$H15=U$2,'Game Data'!$O15,"")))))</f>
        <v>30</v>
      </c>
      <c r="W15" t="str">
        <f>_xlfn.CONCAT('Game Data'!D15:H15)</f>
        <v>Corvid ConspiracyKeepers in IronVagabondUnderground Duchy</v>
      </c>
      <c r="X15" s="80" t="s">
        <v>13</v>
      </c>
      <c r="Y15" s="5" t="str">
        <f>IF($X15=Y$14,"-",COUNTIFS('Game Data'!$Q$3:$Q$150,Y$14,$W$3:$W$150,"*"&amp;Y$14&amp;"*",$W$3:$W$150,"*"&amp;$X15&amp;"*"))</f>
        <v>-</v>
      </c>
      <c r="Z15" s="16">
        <f>IF($X15=Z$14,"-",COUNTIFS('Game Data'!$Q$3:$Q$150,Z$14,$W$3:$W$150,"*"&amp;Z$14&amp;"*",$W$3:$W$150,"*"&amp;$X15&amp;"*"))</f>
        <v>4</v>
      </c>
      <c r="AA15" s="16">
        <f>IF($X15=AA$14,"-",COUNTIFS('Game Data'!$Q$3:$Q$150,AA$14,$W$3:$W$150,"*"&amp;AA$14&amp;"*",$W$3:$W$150,"*"&amp;$X15&amp;"*"))</f>
        <v>2</v>
      </c>
      <c r="AB15" s="16">
        <f>IF($X15=AB$14,"-",COUNTIFS('Game Data'!$Q$3:$Q$150,AB$14,$W$3:$W$150,"*"&amp;AB$14&amp;"*",$W$3:$W$150,"*"&amp;$X15&amp;"*"))</f>
        <v>1</v>
      </c>
      <c r="AC15" s="16">
        <f>IF($X15=AC$14,"-",COUNTIFS('Game Data'!$Q$3:$Q$150,AC$14,$W$3:$W$150,"*"&amp;AC$14&amp;"*",$W$3:$W$150,"*"&amp;$X15&amp;"*"))</f>
        <v>2</v>
      </c>
      <c r="AD15" s="16">
        <f>IF($X15=AD$14,"-",COUNTIFS('Game Data'!$Q$3:$Q$150,AD$14,$W$3:$W$150,"*"&amp;AD$14&amp;"*",$W$3:$W$150,"*"&amp;$X15&amp;"*"))</f>
        <v>1</v>
      </c>
      <c r="AE15" s="16">
        <f>IF($X15=AE$14,"-",COUNTIFS('Game Data'!$Q$3:$Q$150,AE$14,$W$3:$W$150,"*"&amp;AE$14&amp;"*",$W$3:$W$150,"*"&amp;$X15&amp;"*"))</f>
        <v>2</v>
      </c>
      <c r="AF15" s="16">
        <f>IF($X15=AF$14,"-",COUNTIFS('Game Data'!$Q$3:$Q$150,AF$14,$W$3:$W$150,"*"&amp;AF$14&amp;"*",$W$3:$W$150,"*"&amp;$X15&amp;"*"))</f>
        <v>2</v>
      </c>
      <c r="AG15" s="16">
        <f>IF($X15=AG$14,"-",COUNTIFS('Game Data'!$Q$3:$Q$150,AG$14,$W$3:$W$150,"*"&amp;AG$14&amp;"*",$W$3:$W$150,"*"&amp;$X15&amp;"*"))</f>
        <v>0</v>
      </c>
      <c r="AH15" s="2">
        <f>IF($X15=AH$14,"-",COUNTIFS('Game Data'!$Q$3:$Q$150,AH$14,$W$3:$W$150,"*"&amp;AH$14&amp;"*",$W$3:$W$150,"*"&amp;$X15&amp;"*"))</f>
        <v>1</v>
      </c>
      <c r="AJ15" s="1"/>
    </row>
    <row r="16" spans="2:36" x14ac:dyDescent="0.25">
      <c r="B16" s="101">
        <f>IF(C16="","",MAX(B$1:B15)+1)</f>
        <v>6</v>
      </c>
      <c r="C16" s="1">
        <f>IF('Game Data'!$D16=C$2,'Game Data'!$K16,IF('Game Data'!$E16=C$2,'Game Data'!$L16,IF('Game Data'!$F16=C$2,'Game Data'!$M16,IF('Game Data'!$G16=C$2,'Game Data'!$N16,IF('Game Data'!$H16=C$2,'Game Data'!$O16,"")))))</f>
        <v>12</v>
      </c>
      <c r="D16" s="101">
        <f>IF(E16="","",MAX(D$1:D15)+1)</f>
        <v>7</v>
      </c>
      <c r="E16" s="1">
        <f>IF('Game Data'!$D16=E$2,'Game Data'!$K16,IF('Game Data'!$E16=E$2,'Game Data'!$L16,IF('Game Data'!$F16=E$2,'Game Data'!$M16,IF('Game Data'!$G16=E$2,'Game Data'!$N16,IF('Game Data'!$H16=E$2,'Game Data'!$O16,"")))))</f>
        <v>17</v>
      </c>
      <c r="F16" s="101" t="str">
        <f>IF(G16="","",MAX(F$1:F15)+1)</f>
        <v/>
      </c>
      <c r="G16" s="1" t="str">
        <f>IF('Game Data'!$D16=G$2,'Game Data'!$K16,IF('Game Data'!$E16=G$2,'Game Data'!$L16,IF('Game Data'!$F16=G$2,'Game Data'!$M16,IF('Game Data'!$G16=G$2,'Game Data'!$N16,IF('Game Data'!$H16=G$2,'Game Data'!$O16,"")))))</f>
        <v/>
      </c>
      <c r="H16" s="101" t="str">
        <f>IF(I16="","",MAX(H$1:H15)+1)</f>
        <v/>
      </c>
      <c r="I16" s="1" t="str">
        <f>IF('Game Data'!$D16=I$2,'Game Data'!$K16,IF('Game Data'!$E16=I$2,'Game Data'!$L16,IF('Game Data'!$F16=I$2,'Game Data'!$M16,IF('Game Data'!$G16=I$2,'Game Data'!$N16,IF('Game Data'!$H16=I$2,'Game Data'!$O16,"")))))</f>
        <v/>
      </c>
      <c r="J16" s="101" t="str">
        <f>IF(K16="","",MAX(J$1:J15)+1)</f>
        <v/>
      </c>
      <c r="K16" s="1" t="str">
        <f>IF('Game Data'!$D16=K$2,'Game Data'!$K16,IF('Game Data'!$E16=K$2,'Game Data'!$L16,IF('Game Data'!$F16=K$2,'Game Data'!$M16,IF('Game Data'!$G16=K$2,'Game Data'!$N16,IF('Game Data'!$H16=K$2,'Game Data'!$O16,"")))))</f>
        <v/>
      </c>
      <c r="L16" s="101">
        <f>IF(M16="","",MAX(L$1:L15)+1)</f>
        <v>6</v>
      </c>
      <c r="M16" s="1">
        <f>IF('Game Data'!$D16=M$2,'Game Data'!$K16,IF('Game Data'!$E16=M$2,'Game Data'!$L16,IF('Game Data'!$F16=M$2,'Game Data'!$M16,IF('Game Data'!$G16=M$2,'Game Data'!$N16,IF('Game Data'!$H16=M$2,'Game Data'!$O16,"")))))</f>
        <v>30</v>
      </c>
      <c r="N16" s="101" t="str">
        <f>IF(O16="","",MAX(N$1:N15)+1)</f>
        <v/>
      </c>
      <c r="O16" s="1" t="str">
        <f>IF('Game Data'!$D16=O$2,'Game Data'!$K16,IF('Game Data'!$E16=O$2,'Game Data'!$L16,IF('Game Data'!$F16=O$2,'Game Data'!$M16,IF('Game Data'!$G16=O$2,'Game Data'!$N16,IF('Game Data'!$H16=O$2,'Game Data'!$O16,"")))))</f>
        <v/>
      </c>
      <c r="P16" s="101" t="str">
        <f>IF(Q16="","",MAX(P$1:P15)+1)</f>
        <v/>
      </c>
      <c r="Q16" s="1" t="str">
        <f>IF('Game Data'!$D16=Q$2,'Game Data'!$K16,IF('Game Data'!$E16=Q$2,'Game Data'!$L16,IF('Game Data'!$F16=Q$2,'Game Data'!$M16,IF('Game Data'!$G16=Q$2,'Game Data'!$N16,IF('Game Data'!$H16=Q$2,'Game Data'!$O16,"")))))</f>
        <v/>
      </c>
      <c r="R16" s="101">
        <f>IF(S16="","",MAX(R$1:R15)+1)</f>
        <v>4</v>
      </c>
      <c r="S16" s="1">
        <f>IF('Game Data'!$D16=S$2,'Game Data'!$K16,IF('Game Data'!$E16=S$2,'Game Data'!$L16,IF('Game Data'!$F16=S$2,'Game Data'!$M16,IF('Game Data'!$G16=S$2,'Game Data'!$N16,IF('Game Data'!$H16=S$2,'Game Data'!$O16,"")))))</f>
        <v>14</v>
      </c>
      <c r="T16" s="101" t="str">
        <f>IF(U16="","",MAX(T$1:T15)+1)</f>
        <v/>
      </c>
      <c r="U16" s="1" t="str">
        <f>IF('Game Data'!$D16=U$2,'Game Data'!$K16,IF('Game Data'!$E16=U$2,'Game Data'!$L16,IF('Game Data'!$F16=U$2,'Game Data'!$M16,IF('Game Data'!$G16=U$2,'Game Data'!$N16,IF('Game Data'!$H16=U$2,'Game Data'!$O16,"")))))</f>
        <v/>
      </c>
      <c r="W16" t="str">
        <f>_xlfn.CONCAT('Game Data'!D16:H16)</f>
        <v>Eyrie DynastiesLord of the HundredsRiverfolk CompanyMarquise de Cat</v>
      </c>
      <c r="X16" s="80" t="s">
        <v>76</v>
      </c>
      <c r="Y16" s="10">
        <f>IF($X16=Y$14,"-",COUNTIFS('Game Data'!$Q$3:$Q$150,Y$14,$W$3:$W$150,"*"&amp;Y$14&amp;"*",$W$3:$W$150,"*"&amp;$X16&amp;"*"))</f>
        <v>2</v>
      </c>
      <c r="Z16" s="1" t="str">
        <f>IF($X16=Z$14,"-",COUNTIFS('Game Data'!$Q$3:$Q$150,Z$14,$W$3:$W$150,"*"&amp;Z$14&amp;"*",$W$3:$W$150,"*"&amp;$X16&amp;"*"))</f>
        <v>-</v>
      </c>
      <c r="AA16" s="1">
        <f>IF($X16=AA$14,"-",COUNTIFS('Game Data'!$Q$3:$Q$150,AA$14,$W$3:$W$150,"*"&amp;AA$14&amp;"*",$W$3:$W$150,"*"&amp;$X16&amp;"*"))</f>
        <v>1</v>
      </c>
      <c r="AB16" s="1">
        <f>IF($X16=AB$14,"-",COUNTIFS('Game Data'!$Q$3:$Q$150,AB$14,$W$3:$W$150,"*"&amp;AB$14&amp;"*",$W$3:$W$150,"*"&amp;$X16&amp;"*"))</f>
        <v>1</v>
      </c>
      <c r="AC16" s="1">
        <f>IF($X16=AC$14,"-",COUNTIFS('Game Data'!$Q$3:$Q$150,AC$14,$W$3:$W$150,"*"&amp;AC$14&amp;"*",$W$3:$W$150,"*"&amp;$X16&amp;"*"))</f>
        <v>4</v>
      </c>
      <c r="AD16" s="1">
        <f>IF($X16=AD$14,"-",COUNTIFS('Game Data'!$Q$3:$Q$150,AD$14,$W$3:$W$150,"*"&amp;AD$14&amp;"*",$W$3:$W$150,"*"&amp;$X16&amp;"*"))</f>
        <v>1</v>
      </c>
      <c r="AE16" s="1">
        <f>IF($X16=AE$14,"-",COUNTIFS('Game Data'!$Q$3:$Q$150,AE$14,$W$3:$W$150,"*"&amp;AE$14&amp;"*",$W$3:$W$150,"*"&amp;$X16&amp;"*"))</f>
        <v>0</v>
      </c>
      <c r="AF16" s="1">
        <f>IF($X16=AF$14,"-",COUNTIFS('Game Data'!$Q$3:$Q$150,AF$14,$W$3:$W$150,"*"&amp;AF$14&amp;"*",$W$3:$W$150,"*"&amp;$X16&amp;"*"))</f>
        <v>2</v>
      </c>
      <c r="AG16" s="1">
        <f>IF($X16=AG$14,"-",COUNTIFS('Game Data'!$Q$3:$Q$150,AG$14,$W$3:$W$150,"*"&amp;AG$14&amp;"*",$W$3:$W$150,"*"&amp;$X16&amp;"*"))</f>
        <v>2</v>
      </c>
      <c r="AH16" s="6">
        <f>IF($X16=AH$14,"-",COUNTIFS('Game Data'!$Q$3:$Q$150,AH$14,$W$3:$W$150,"*"&amp;AH$14&amp;"*",$W$3:$W$150,"*"&amp;$X16&amp;"*"))</f>
        <v>1</v>
      </c>
      <c r="AJ16" s="1"/>
    </row>
    <row r="17" spans="2:36" x14ac:dyDescent="0.25">
      <c r="B17" s="101" t="str">
        <f>IF(C17="","",MAX(B$1:B16)+1)</f>
        <v/>
      </c>
      <c r="C17" s="1" t="str">
        <f>IF('Game Data'!$D17=C$2,'Game Data'!$K17,IF('Game Data'!$E17=C$2,'Game Data'!$L17,IF('Game Data'!$F17=C$2,'Game Data'!$M17,IF('Game Data'!$G17=C$2,'Game Data'!$N17,IF('Game Data'!$H17=C$2,'Game Data'!$O17,"")))))</f>
        <v/>
      </c>
      <c r="D17" s="101" t="str">
        <f>IF(E17="","",MAX(D$1:D16)+1)</f>
        <v/>
      </c>
      <c r="E17" s="1" t="str">
        <f>IF('Game Data'!$D17=E$2,'Game Data'!$K17,IF('Game Data'!$E17=E$2,'Game Data'!$L17,IF('Game Data'!$F17=E$2,'Game Data'!$M17,IF('Game Data'!$G17=E$2,'Game Data'!$N17,IF('Game Data'!$H17=E$2,'Game Data'!$O17,"")))))</f>
        <v/>
      </c>
      <c r="F17" s="101">
        <f>IF(G17="","",MAX(F$1:F16)+1)</f>
        <v>8</v>
      </c>
      <c r="G17" s="1">
        <f>IF('Game Data'!$D17=G$2,'Game Data'!$K17,IF('Game Data'!$E17=G$2,'Game Data'!$L17,IF('Game Data'!$F17=G$2,'Game Data'!$M17,IF('Game Data'!$G17=G$2,'Game Data'!$N17,IF('Game Data'!$H17=G$2,'Game Data'!$O17,"")))))</f>
        <v>30</v>
      </c>
      <c r="H17" s="101" t="str">
        <f>IF(I17="","",MAX(H$1:H16)+1)</f>
        <v/>
      </c>
      <c r="I17" s="1" t="str">
        <f>IF('Game Data'!$D17=I$2,'Game Data'!$K17,IF('Game Data'!$E17=I$2,'Game Data'!$L17,IF('Game Data'!$F17=I$2,'Game Data'!$M17,IF('Game Data'!$G17=I$2,'Game Data'!$N17,IF('Game Data'!$H17=I$2,'Game Data'!$O17,"")))))</f>
        <v/>
      </c>
      <c r="J17" s="101" t="str">
        <f>IF(K17="","",MAX(J$1:J16)+1)</f>
        <v/>
      </c>
      <c r="K17" s="1" t="str">
        <f>IF('Game Data'!$D17=K$2,'Game Data'!$K17,IF('Game Data'!$E17=K$2,'Game Data'!$L17,IF('Game Data'!$F17=K$2,'Game Data'!$M17,IF('Game Data'!$G17=K$2,'Game Data'!$N17,IF('Game Data'!$H17=K$2,'Game Data'!$O17,"")))))</f>
        <v/>
      </c>
      <c r="L17" s="101" t="str">
        <f>IF(M17="","",MAX(L$1:L16)+1)</f>
        <v/>
      </c>
      <c r="M17" s="1" t="str">
        <f>IF('Game Data'!$D17=M$2,'Game Data'!$K17,IF('Game Data'!$E17=M$2,'Game Data'!$L17,IF('Game Data'!$F17=M$2,'Game Data'!$M17,IF('Game Data'!$G17=M$2,'Game Data'!$N17,IF('Game Data'!$H17=M$2,'Game Data'!$O17,"")))))</f>
        <v/>
      </c>
      <c r="N17" s="101" t="str">
        <f>IF(O17="","",MAX(N$1:N16)+1)</f>
        <v/>
      </c>
      <c r="O17" s="1" t="str">
        <f>IF('Game Data'!$D17=O$2,'Game Data'!$K17,IF('Game Data'!$E17=O$2,'Game Data'!$L17,IF('Game Data'!$F17=O$2,'Game Data'!$M17,IF('Game Data'!$G17=O$2,'Game Data'!$N17,IF('Game Data'!$H17=O$2,'Game Data'!$O17,"")))))</f>
        <v/>
      </c>
      <c r="P17" s="101">
        <f>IF(Q17="","",MAX(P$1:P16)+1)</f>
        <v>5</v>
      </c>
      <c r="Q17" s="1">
        <f>IF('Game Data'!$D17=Q$2,'Game Data'!$K17,IF('Game Data'!$E17=Q$2,'Game Data'!$L17,IF('Game Data'!$F17=Q$2,'Game Data'!$M17,IF('Game Data'!$G17=Q$2,'Game Data'!$N17,IF('Game Data'!$H17=Q$2,'Game Data'!$O17,"")))))</f>
        <v>29</v>
      </c>
      <c r="R17" s="101">
        <f>IF(S17="","",MAX(R$1:R16)+1)</f>
        <v>5</v>
      </c>
      <c r="S17" s="1">
        <f>IF('Game Data'!$D17=S$2,'Game Data'!$K17,IF('Game Data'!$E17=S$2,'Game Data'!$L17,IF('Game Data'!$F17=S$2,'Game Data'!$M17,IF('Game Data'!$G17=S$2,'Game Data'!$N17,IF('Game Data'!$H17=S$2,'Game Data'!$O17,"")))))</f>
        <v>23</v>
      </c>
      <c r="T17" s="101">
        <f>IF(U17="","",MAX(T$1:T16)+1)</f>
        <v>8</v>
      </c>
      <c r="U17" s="1">
        <f>IF('Game Data'!$D17=U$2,'Game Data'!$K17,IF('Game Data'!$E17=U$2,'Game Data'!$L17,IF('Game Data'!$F17=U$2,'Game Data'!$M17,IF('Game Data'!$G17=U$2,'Game Data'!$N17,IF('Game Data'!$H17=U$2,'Game Data'!$O17,"")))))</f>
        <v>14</v>
      </c>
      <c r="W17" t="str">
        <f>_xlfn.CONCAT('Game Data'!D17:H17)</f>
        <v>Keepers in IronCorvid ConspiracyWoodland AllianceLord of the Hundreds</v>
      </c>
      <c r="X17" s="80" t="s">
        <v>20</v>
      </c>
      <c r="Y17" s="10">
        <f>IF($X17=Y$14,"-",COUNTIFS('Game Data'!$Q$3:$Q$150,Y$14,$W$3:$W$150,"*"&amp;Y$14&amp;"*",$W$3:$W$150,"*"&amp;$X17&amp;"*"))</f>
        <v>1</v>
      </c>
      <c r="Z17" s="1">
        <f>IF($X17=Z$14,"-",COUNTIFS('Game Data'!$Q$3:$Q$150,Z$14,$W$3:$W$150,"*"&amp;Z$14&amp;"*",$W$3:$W$150,"*"&amp;$X17&amp;"*"))</f>
        <v>6</v>
      </c>
      <c r="AA17" s="1" t="str">
        <f>IF($X17=AA$14,"-",COUNTIFS('Game Data'!$Q$3:$Q$150,AA$14,$W$3:$W$150,"*"&amp;AA$14&amp;"*",$W$3:$W$150,"*"&amp;$X17&amp;"*"))</f>
        <v>-</v>
      </c>
      <c r="AB17" s="1">
        <f>IF($X17=AB$14,"-",COUNTIFS('Game Data'!$Q$3:$Q$150,AB$14,$W$3:$W$150,"*"&amp;AB$14&amp;"*",$W$3:$W$150,"*"&amp;$X17&amp;"*"))</f>
        <v>2</v>
      </c>
      <c r="AC17" s="1">
        <f>IF($X17=AC$14,"-",COUNTIFS('Game Data'!$Q$3:$Q$150,AC$14,$W$3:$W$150,"*"&amp;AC$14&amp;"*",$W$3:$W$150,"*"&amp;$X17&amp;"*"))</f>
        <v>1</v>
      </c>
      <c r="AD17" s="1">
        <f>IF($X17=AD$14,"-",COUNTIFS('Game Data'!$Q$3:$Q$150,AD$14,$W$3:$W$150,"*"&amp;AD$14&amp;"*",$W$3:$W$150,"*"&amp;$X17&amp;"*"))</f>
        <v>0</v>
      </c>
      <c r="AE17" s="1">
        <f>IF($X17=AE$14,"-",COUNTIFS('Game Data'!$Q$3:$Q$150,AE$14,$W$3:$W$150,"*"&amp;AE$14&amp;"*",$W$3:$W$150,"*"&amp;$X17&amp;"*"))</f>
        <v>1</v>
      </c>
      <c r="AF17" s="1">
        <f>IF($X17=AF$14,"-",COUNTIFS('Game Data'!$Q$3:$Q$150,AF$14,$W$3:$W$150,"*"&amp;AF$14&amp;"*",$W$3:$W$150,"*"&amp;$X17&amp;"*"))</f>
        <v>3</v>
      </c>
      <c r="AG17" s="1">
        <f>IF($X17=AG$14,"-",COUNTIFS('Game Data'!$Q$3:$Q$150,AG$14,$W$3:$W$150,"*"&amp;AG$14&amp;"*",$W$3:$W$150,"*"&amp;$X17&amp;"*"))</f>
        <v>1</v>
      </c>
      <c r="AH17" s="6">
        <f>IF($X17=AH$14,"-",COUNTIFS('Game Data'!$Q$3:$Q$150,AH$14,$W$3:$W$150,"*"&amp;AH$14&amp;"*",$W$3:$W$150,"*"&amp;$X17&amp;"*"))</f>
        <v>2</v>
      </c>
      <c r="AJ17" s="1"/>
    </row>
    <row r="18" spans="2:36" x14ac:dyDescent="0.25">
      <c r="B18" s="101">
        <f>IF(C18="","",MAX(B$1:B17)+1)</f>
        <v>7</v>
      </c>
      <c r="C18" s="1">
        <f>IF('Game Data'!$D18=C$2,'Game Data'!$K18,IF('Game Data'!$E18=C$2,'Game Data'!$L18,IF('Game Data'!$F18=C$2,'Game Data'!$M18,IF('Game Data'!$G18=C$2,'Game Data'!$N18,IF('Game Data'!$H18=C$2,'Game Data'!$O18,"")))))</f>
        <v>30</v>
      </c>
      <c r="D18" s="101">
        <f>IF(E18="","",MAX(D$1:D17)+1)</f>
        <v>8</v>
      </c>
      <c r="E18" s="1">
        <f>IF('Game Data'!$D18=E$2,'Game Data'!$K18,IF('Game Data'!$E18=E$2,'Game Data'!$L18,IF('Game Data'!$F18=E$2,'Game Data'!$M18,IF('Game Data'!$G18=E$2,'Game Data'!$N18,IF('Game Data'!$H18=E$2,'Game Data'!$O18,"")))))</f>
        <v>27</v>
      </c>
      <c r="F18" s="101" t="str">
        <f>IF(G18="","",MAX(F$1:F17)+1)</f>
        <v/>
      </c>
      <c r="G18" s="1" t="str">
        <f>IF('Game Data'!$D18=G$2,'Game Data'!$K18,IF('Game Data'!$E18=G$2,'Game Data'!$L18,IF('Game Data'!$F18=G$2,'Game Data'!$M18,IF('Game Data'!$G18=G$2,'Game Data'!$N18,IF('Game Data'!$H18=G$2,'Game Data'!$O18,"")))))</f>
        <v/>
      </c>
      <c r="H18" s="101" t="str">
        <f>IF(I18="","",MAX(H$1:H17)+1)</f>
        <v/>
      </c>
      <c r="I18" s="1" t="str">
        <f>IF('Game Data'!$D18=I$2,'Game Data'!$K18,IF('Game Data'!$E18=I$2,'Game Data'!$L18,IF('Game Data'!$F18=I$2,'Game Data'!$M18,IF('Game Data'!$G18=I$2,'Game Data'!$N18,IF('Game Data'!$H18=I$2,'Game Data'!$O18,"")))))</f>
        <v/>
      </c>
      <c r="J18" s="101" t="str">
        <f>IF(K18="","",MAX(J$1:J17)+1)</f>
        <v/>
      </c>
      <c r="K18" s="1" t="str">
        <f>IF('Game Data'!$D18=K$2,'Game Data'!$K18,IF('Game Data'!$E18=K$2,'Game Data'!$L18,IF('Game Data'!$F18=K$2,'Game Data'!$M18,IF('Game Data'!$G18=K$2,'Game Data'!$N18,IF('Game Data'!$H18=K$2,'Game Data'!$O18,"")))))</f>
        <v/>
      </c>
      <c r="L18" s="101" t="str">
        <f>IF(M18="","",MAX(L$1:L17)+1)</f>
        <v/>
      </c>
      <c r="M18" s="1" t="str">
        <f>IF('Game Data'!$D18=M$2,'Game Data'!$K18,IF('Game Data'!$E18=M$2,'Game Data'!$L18,IF('Game Data'!$F18=M$2,'Game Data'!$M18,IF('Game Data'!$G18=M$2,'Game Data'!$N18,IF('Game Data'!$H18=M$2,'Game Data'!$O18,"")))))</f>
        <v/>
      </c>
      <c r="N18" s="101" t="str">
        <f>IF(O18="","",MAX(N$1:N17)+1)</f>
        <v/>
      </c>
      <c r="O18" s="1" t="str">
        <f>IF('Game Data'!$D18=O$2,'Game Data'!$K18,IF('Game Data'!$E18=O$2,'Game Data'!$L18,IF('Game Data'!$F18=O$2,'Game Data'!$M18,IF('Game Data'!$G18=O$2,'Game Data'!$N18,IF('Game Data'!$H18=O$2,'Game Data'!$O18,"")))))</f>
        <v/>
      </c>
      <c r="P18" s="101">
        <f>IF(Q18="","",MAX(P$1:P17)+1)</f>
        <v>6</v>
      </c>
      <c r="Q18" s="1">
        <f>IF('Game Data'!$D18=Q$2,'Game Data'!$K18,IF('Game Data'!$E18=Q$2,'Game Data'!$L18,IF('Game Data'!$F18=Q$2,'Game Data'!$M18,IF('Game Data'!$G18=Q$2,'Game Data'!$N18,IF('Game Data'!$H18=Q$2,'Game Data'!$O18,"")))))</f>
        <v>18</v>
      </c>
      <c r="R18" s="101">
        <f>IF(S18="","",MAX(R$1:R17)+1)</f>
        <v>6</v>
      </c>
      <c r="S18" s="1">
        <f>IF('Game Data'!$D18=S$2,'Game Data'!$K18,IF('Game Data'!$E18=S$2,'Game Data'!$L18,IF('Game Data'!$F18=S$2,'Game Data'!$M18,IF('Game Data'!$G18=S$2,'Game Data'!$N18,IF('Game Data'!$H18=S$2,'Game Data'!$O18,"")))))</f>
        <v>23</v>
      </c>
      <c r="T18" s="101" t="str">
        <f>IF(U18="","",MAX(T$1:T17)+1)</f>
        <v/>
      </c>
      <c r="U18" s="1" t="str">
        <f>IF('Game Data'!$D18=U$2,'Game Data'!$K18,IF('Game Data'!$E18=U$2,'Game Data'!$L18,IF('Game Data'!$F18=U$2,'Game Data'!$M18,IF('Game Data'!$G18=U$2,'Game Data'!$N18,IF('Game Data'!$H18=U$2,'Game Data'!$O18,"")))))</f>
        <v/>
      </c>
      <c r="W18" t="str">
        <f>_xlfn.CONCAT('Game Data'!D18:H18)</f>
        <v>Lord of the HundredsMarquise de CatEyrie DynastiesCorvid Conspiracy</v>
      </c>
      <c r="X18" s="80" t="s">
        <v>21</v>
      </c>
      <c r="Y18" s="10">
        <f>IF($X18=Y$14,"-",COUNTIFS('Game Data'!$Q$3:$Q$150,Y$14,$W$3:$W$150,"*"&amp;Y$14&amp;"*",$W$3:$W$150,"*"&amp;$X18&amp;"*"))</f>
        <v>1</v>
      </c>
      <c r="Z18" s="1">
        <f>IF($X18=Z$14,"-",COUNTIFS('Game Data'!$Q$3:$Q$150,Z$14,$W$3:$W$150,"*"&amp;Z$14&amp;"*",$W$3:$W$150,"*"&amp;$X18&amp;"*"))</f>
        <v>4</v>
      </c>
      <c r="AA18" s="1">
        <f>IF($X18=AA$14,"-",COUNTIFS('Game Data'!$Q$3:$Q$150,AA$14,$W$3:$W$150,"*"&amp;AA$14&amp;"*",$W$3:$W$150,"*"&amp;$X18&amp;"*"))</f>
        <v>2</v>
      </c>
      <c r="AB18" s="1" t="str">
        <f>IF($X18=AB$14,"-",COUNTIFS('Game Data'!$Q$3:$Q$150,AB$14,$W$3:$W$150,"*"&amp;AB$14&amp;"*",$W$3:$W$150,"*"&amp;$X18&amp;"*"))</f>
        <v>-</v>
      </c>
      <c r="AC18" s="1">
        <f>IF($X18=AC$14,"-",COUNTIFS('Game Data'!$Q$3:$Q$150,AC$14,$W$3:$W$150,"*"&amp;AC$14&amp;"*",$W$3:$W$150,"*"&amp;$X18&amp;"*"))</f>
        <v>2</v>
      </c>
      <c r="AD18" s="1">
        <f>IF($X18=AD$14,"-",COUNTIFS('Game Data'!$Q$3:$Q$150,AD$14,$W$3:$W$150,"*"&amp;AD$14&amp;"*",$W$3:$W$150,"*"&amp;$X18&amp;"*"))</f>
        <v>0</v>
      </c>
      <c r="AE18" s="1">
        <f>IF($X18=AE$14,"-",COUNTIFS('Game Data'!$Q$3:$Q$150,AE$14,$W$3:$W$150,"*"&amp;AE$14&amp;"*",$W$3:$W$150,"*"&amp;$X18&amp;"*"))</f>
        <v>3</v>
      </c>
      <c r="AF18" s="1">
        <f>IF($X18=AF$14,"-",COUNTIFS('Game Data'!$Q$3:$Q$150,AF$14,$W$3:$W$150,"*"&amp;AF$14&amp;"*",$W$3:$W$150,"*"&amp;$X18&amp;"*"))</f>
        <v>2</v>
      </c>
      <c r="AG18" s="1">
        <f>IF($X18=AG$14,"-",COUNTIFS('Game Data'!$Q$3:$Q$150,AG$14,$W$3:$W$150,"*"&amp;AG$14&amp;"*",$W$3:$W$150,"*"&amp;$X18&amp;"*"))</f>
        <v>0</v>
      </c>
      <c r="AH18" s="6">
        <f>IF($X18=AH$14,"-",COUNTIFS('Game Data'!$Q$3:$Q$150,AH$14,$W$3:$W$150,"*"&amp;AH$14&amp;"*",$W$3:$W$150,"*"&amp;$X18&amp;"*"))</f>
        <v>2</v>
      </c>
      <c r="AJ18" s="1"/>
    </row>
    <row r="19" spans="2:36" x14ac:dyDescent="0.25">
      <c r="B19" s="101">
        <f>IF(C19="","",MAX(B$1:B18)+1)</f>
        <v>8</v>
      </c>
      <c r="C19" s="1">
        <f>IF('Game Data'!$D19=C$2,'Game Data'!$K19,IF('Game Data'!$E19=C$2,'Game Data'!$L19,IF('Game Data'!$F19=C$2,'Game Data'!$M19,IF('Game Data'!$G19=C$2,'Game Data'!$N19,IF('Game Data'!$H19=C$2,'Game Data'!$O19,"")))))</f>
        <v>30</v>
      </c>
      <c r="D19" s="101">
        <f>IF(E19="","",MAX(D$1:D18)+1)</f>
        <v>9</v>
      </c>
      <c r="E19" s="1">
        <f>IF('Game Data'!$D19=E$2,'Game Data'!$K19,IF('Game Data'!$E19=E$2,'Game Data'!$L19,IF('Game Data'!$F19=E$2,'Game Data'!$M19,IF('Game Data'!$G19=E$2,'Game Data'!$N19,IF('Game Data'!$H19=E$2,'Game Data'!$O19,"")))))</f>
        <v>37</v>
      </c>
      <c r="F19" s="101" t="str">
        <f>IF(G19="","",MAX(F$1:F18)+1)</f>
        <v/>
      </c>
      <c r="G19" s="1" t="str">
        <f>IF('Game Data'!$D19=G$2,'Game Data'!$K19,IF('Game Data'!$E19=G$2,'Game Data'!$L19,IF('Game Data'!$F19=G$2,'Game Data'!$M19,IF('Game Data'!$G19=G$2,'Game Data'!$N19,IF('Game Data'!$H19=G$2,'Game Data'!$O19,"")))))</f>
        <v/>
      </c>
      <c r="H19" s="101" t="str">
        <f>IF(I19="","",MAX(H$1:H18)+1)</f>
        <v/>
      </c>
      <c r="I19" s="1" t="str">
        <f>IF('Game Data'!$D19=I$2,'Game Data'!$K19,IF('Game Data'!$E19=I$2,'Game Data'!$L19,IF('Game Data'!$F19=I$2,'Game Data'!$M19,IF('Game Data'!$G19=I$2,'Game Data'!$N19,IF('Game Data'!$H19=I$2,'Game Data'!$O19,"")))))</f>
        <v/>
      </c>
      <c r="J19" s="101" t="str">
        <f>IF(K19="","",MAX(J$1:J18)+1)</f>
        <v/>
      </c>
      <c r="K19" s="1" t="str">
        <f>IF('Game Data'!$D19=K$2,'Game Data'!$K19,IF('Game Data'!$E19=K$2,'Game Data'!$L19,IF('Game Data'!$F19=K$2,'Game Data'!$M19,IF('Game Data'!$G19=K$2,'Game Data'!$N19,IF('Game Data'!$H19=K$2,'Game Data'!$O19,"")))))</f>
        <v/>
      </c>
      <c r="L19" s="101" t="str">
        <f>IF(M19="","",MAX(L$1:L18)+1)</f>
        <v/>
      </c>
      <c r="M19" s="1" t="str">
        <f>IF('Game Data'!$D19=M$2,'Game Data'!$K19,IF('Game Data'!$E19=M$2,'Game Data'!$L19,IF('Game Data'!$F19=M$2,'Game Data'!$M19,IF('Game Data'!$G19=M$2,'Game Data'!$N19,IF('Game Data'!$H19=M$2,'Game Data'!$O19,"")))))</f>
        <v/>
      </c>
      <c r="N19" s="101" t="str">
        <f>IF(O19="","",MAX(N$1:N18)+1)</f>
        <v/>
      </c>
      <c r="O19" s="1" t="str">
        <f>IF('Game Data'!$D19=O$2,'Game Data'!$K19,IF('Game Data'!$E19=O$2,'Game Data'!$L19,IF('Game Data'!$F19=O$2,'Game Data'!$M19,IF('Game Data'!$G19=O$2,'Game Data'!$N19,IF('Game Data'!$H19=O$2,'Game Data'!$O19,"")))))</f>
        <v/>
      </c>
      <c r="P19" s="101">
        <f>IF(Q19="","",MAX(P$1:P18)+1)</f>
        <v>7</v>
      </c>
      <c r="Q19" s="1">
        <f>IF('Game Data'!$D19=Q$2,'Game Data'!$K19,IF('Game Data'!$E19=Q$2,'Game Data'!$L19,IF('Game Data'!$F19=Q$2,'Game Data'!$M19,IF('Game Data'!$G19=Q$2,'Game Data'!$N19,IF('Game Data'!$H19=Q$2,'Game Data'!$O19,"")))))</f>
        <v>18</v>
      </c>
      <c r="R19" s="101">
        <f>IF(S19="","",MAX(R$1:R18)+1)</f>
        <v>7</v>
      </c>
      <c r="S19" s="1">
        <f>IF('Game Data'!$D19=S$2,'Game Data'!$K19,IF('Game Data'!$E19=S$2,'Game Data'!$L19,IF('Game Data'!$F19=S$2,'Game Data'!$M19,IF('Game Data'!$G19=S$2,'Game Data'!$N19,IF('Game Data'!$H19=S$2,'Game Data'!$O19,"")))))</f>
        <v>23</v>
      </c>
      <c r="T19" s="101" t="str">
        <f>IF(U19="","",MAX(T$1:T18)+1)</f>
        <v/>
      </c>
      <c r="U19" s="1" t="str">
        <f>IF('Game Data'!$D19=U$2,'Game Data'!$K19,IF('Game Data'!$E19=U$2,'Game Data'!$L19,IF('Game Data'!$F19=U$2,'Game Data'!$M19,IF('Game Data'!$G19=U$2,'Game Data'!$N19,IF('Game Data'!$H19=U$2,'Game Data'!$O19,"")))))</f>
        <v/>
      </c>
      <c r="W19" t="str">
        <f>_xlfn.CONCAT('Game Data'!D19:H19)</f>
        <v>Lord of the HundredsMarquise de CatEyrie DynastiesCorvid Conspiracy</v>
      </c>
      <c r="X19" s="80" t="s">
        <v>14</v>
      </c>
      <c r="Y19" s="10">
        <f>IF($X19=Y$14,"-",COUNTIFS('Game Data'!$Q$3:$Q$150,Y$14,$W$3:$W$150,"*"&amp;Y$14&amp;"*",$W$3:$W$150,"*"&amp;$X19&amp;"*"))</f>
        <v>0</v>
      </c>
      <c r="Z19" s="1">
        <f>IF($X19=Z$14,"-",COUNTIFS('Game Data'!$Q$3:$Q$150,Z$14,$W$3:$W$150,"*"&amp;Z$14&amp;"*",$W$3:$W$150,"*"&amp;$X19&amp;"*"))</f>
        <v>2</v>
      </c>
      <c r="AA19" s="1">
        <f>IF($X19=AA$14,"-",COUNTIFS('Game Data'!$Q$3:$Q$150,AA$14,$W$3:$W$150,"*"&amp;AA$14&amp;"*",$W$3:$W$150,"*"&amp;$X19&amp;"*"))</f>
        <v>1</v>
      </c>
      <c r="AB19" s="1">
        <f>IF($X19=AB$14,"-",COUNTIFS('Game Data'!$Q$3:$Q$150,AB$14,$W$3:$W$150,"*"&amp;AB$14&amp;"*",$W$3:$W$150,"*"&amp;$X19&amp;"*"))</f>
        <v>0</v>
      </c>
      <c r="AC19" s="1" t="str">
        <f>IF($X19=AC$14,"-",COUNTIFS('Game Data'!$Q$3:$Q$150,AC$14,$W$3:$W$150,"*"&amp;AC$14&amp;"*",$W$3:$W$150,"*"&amp;$X19&amp;"*"))</f>
        <v>-</v>
      </c>
      <c r="AD19" s="1">
        <f>IF($X19=AD$14,"-",COUNTIFS('Game Data'!$Q$3:$Q$150,AD$14,$W$3:$W$150,"*"&amp;AD$14&amp;"*",$W$3:$W$150,"*"&amp;$X19&amp;"*"))</f>
        <v>1</v>
      </c>
      <c r="AE19" s="1">
        <f>IF($X19=AE$14,"-",COUNTIFS('Game Data'!$Q$3:$Q$150,AE$14,$W$3:$W$150,"*"&amp;AE$14&amp;"*",$W$3:$W$150,"*"&amp;$X19&amp;"*"))</f>
        <v>2</v>
      </c>
      <c r="AF19" s="1">
        <f>IF($X19=AF$14,"-",COUNTIFS('Game Data'!$Q$3:$Q$150,AF$14,$W$3:$W$150,"*"&amp;AF$14&amp;"*",$W$3:$W$150,"*"&amp;$X19&amp;"*"))</f>
        <v>1</v>
      </c>
      <c r="AG19" s="1">
        <f>IF($X19=AG$14,"-",COUNTIFS('Game Data'!$Q$3:$Q$150,AG$14,$W$3:$W$150,"*"&amp;AG$14&amp;"*",$W$3:$W$150,"*"&amp;$X19&amp;"*"))</f>
        <v>1</v>
      </c>
      <c r="AH19" s="6">
        <f>IF($X19=AH$14,"-",COUNTIFS('Game Data'!$Q$3:$Q$150,AH$14,$W$3:$W$150,"*"&amp;AH$14&amp;"*",$W$3:$W$150,"*"&amp;$X19&amp;"*"))</f>
        <v>3</v>
      </c>
      <c r="AJ19" s="1"/>
    </row>
    <row r="20" spans="2:36" x14ac:dyDescent="0.25">
      <c r="B20" s="101" t="str">
        <f>IF(C20="","",MAX(B$1:B19)+1)</f>
        <v/>
      </c>
      <c r="C20" s="1" t="str">
        <f>IF('Game Data'!$D20=C$2,'Game Data'!$K20,IF('Game Data'!$E20=C$2,'Game Data'!$L20,IF('Game Data'!$F20=C$2,'Game Data'!$M20,IF('Game Data'!$G20=C$2,'Game Data'!$N20,IF('Game Data'!$H20=C$2,'Game Data'!$O20,"")))))</f>
        <v/>
      </c>
      <c r="D20" s="101">
        <f>IF(E20="","",MAX(D$1:D19)+1)</f>
        <v>10</v>
      </c>
      <c r="E20" s="1">
        <f>IF('Game Data'!$D20=E$2,'Game Data'!$K20,IF('Game Data'!$E20=E$2,'Game Data'!$L20,IF('Game Data'!$F20=E$2,'Game Data'!$M20,IF('Game Data'!$G20=E$2,'Game Data'!$N20,IF('Game Data'!$H20=E$2,'Game Data'!$O20,"")))))</f>
        <v>30</v>
      </c>
      <c r="F20" s="101" t="str">
        <f>IF(G20="","",MAX(F$1:F19)+1)</f>
        <v/>
      </c>
      <c r="G20" s="1" t="str">
        <f>IF('Game Data'!$D20=G$2,'Game Data'!$K20,IF('Game Data'!$E20=G$2,'Game Data'!$L20,IF('Game Data'!$F20=G$2,'Game Data'!$M20,IF('Game Data'!$G20=G$2,'Game Data'!$N20,IF('Game Data'!$H20=G$2,'Game Data'!$O20,"")))))</f>
        <v/>
      </c>
      <c r="H20" s="101">
        <f>IF(I20="","",MAX(H$1:H19)+1)</f>
        <v>9</v>
      </c>
      <c r="I20" s="1">
        <f>IF('Game Data'!$D20=I$2,'Game Data'!$K20,IF('Game Data'!$E20=I$2,'Game Data'!$L20,IF('Game Data'!$F20=I$2,'Game Data'!$M20,IF('Game Data'!$G20=I$2,'Game Data'!$N20,IF('Game Data'!$H20=I$2,'Game Data'!$O20,"")))))</f>
        <v>20</v>
      </c>
      <c r="J20" s="101" t="str">
        <f>IF(K20="","",MAX(J$1:J19)+1)</f>
        <v/>
      </c>
      <c r="K20" s="1" t="str">
        <f>IF('Game Data'!$D20=K$2,'Game Data'!$K20,IF('Game Data'!$E20=K$2,'Game Data'!$L20,IF('Game Data'!$F20=K$2,'Game Data'!$M20,IF('Game Data'!$G20=K$2,'Game Data'!$N20,IF('Game Data'!$H20=K$2,'Game Data'!$O20,"")))))</f>
        <v/>
      </c>
      <c r="L20" s="101" t="str">
        <f>IF(M20="","",MAX(L$1:L19)+1)</f>
        <v/>
      </c>
      <c r="M20" s="1" t="str">
        <f>IF('Game Data'!$D20=M$2,'Game Data'!$K20,IF('Game Data'!$E20=M$2,'Game Data'!$L20,IF('Game Data'!$F20=M$2,'Game Data'!$M20,IF('Game Data'!$G20=M$2,'Game Data'!$N20,IF('Game Data'!$H20=M$2,'Game Data'!$O20,"")))))</f>
        <v/>
      </c>
      <c r="N20" s="101">
        <f>IF(O20="","",MAX(N$1:N19)+1)</f>
        <v>8</v>
      </c>
      <c r="O20" s="1">
        <f>IF('Game Data'!$D20=O$2,'Game Data'!$K20,IF('Game Data'!$E20=O$2,'Game Data'!$L20,IF('Game Data'!$F20=O$2,'Game Data'!$M20,IF('Game Data'!$G20=O$2,'Game Data'!$N20,IF('Game Data'!$H20=O$2,'Game Data'!$O20,"")))))</f>
        <v>19</v>
      </c>
      <c r="P20" s="101" t="str">
        <f>IF(Q20="","",MAX(P$1:P19)+1)</f>
        <v/>
      </c>
      <c r="Q20" s="1" t="str">
        <f>IF('Game Data'!$D20=Q$2,'Game Data'!$K20,IF('Game Data'!$E20=Q$2,'Game Data'!$L20,IF('Game Data'!$F20=Q$2,'Game Data'!$M20,IF('Game Data'!$G20=Q$2,'Game Data'!$N20,IF('Game Data'!$H20=Q$2,'Game Data'!$O20,"")))))</f>
        <v/>
      </c>
      <c r="R20" s="101">
        <f>IF(S20="","",MAX(R$1:R19)+1)</f>
        <v>8</v>
      </c>
      <c r="S20" s="1">
        <f>IF('Game Data'!$D20=S$2,'Game Data'!$K20,IF('Game Data'!$E20=S$2,'Game Data'!$L20,IF('Game Data'!$F20=S$2,'Game Data'!$M20,IF('Game Data'!$G20=S$2,'Game Data'!$N20,IF('Game Data'!$H20=S$2,'Game Data'!$O20,"")))))</f>
        <v>22</v>
      </c>
      <c r="T20" s="101" t="str">
        <f>IF(U20="","",MAX(T$1:T19)+1)</f>
        <v/>
      </c>
      <c r="U20" s="1" t="str">
        <f>IF('Game Data'!$D20=U$2,'Game Data'!$K20,IF('Game Data'!$E20=U$2,'Game Data'!$L20,IF('Game Data'!$F20=U$2,'Game Data'!$M20,IF('Game Data'!$G20=U$2,'Game Data'!$N20,IF('Game Data'!$H20=U$2,'Game Data'!$O20,"")))))</f>
        <v/>
      </c>
      <c r="W20" t="str">
        <f>_xlfn.CONCAT('Game Data'!D20:H20)</f>
        <v>Eyrie DynastiesVagabondLord of the HundredsUnderground Duchy</v>
      </c>
      <c r="X20" s="80" t="s">
        <v>19</v>
      </c>
      <c r="Y20" s="10">
        <f>IF($X20=Y$14,"-",COUNTIFS('Game Data'!$Q$3:$Q$150,Y$14,$W$3:$W$150,"*"&amp;Y$14&amp;"*",$W$3:$W$150,"*"&amp;$X20&amp;"*"))</f>
        <v>0</v>
      </c>
      <c r="Z20" s="1">
        <f>IF($X20=Z$14,"-",COUNTIFS('Game Data'!$Q$3:$Q$150,Z$14,$W$3:$W$150,"*"&amp;Z$14&amp;"*",$W$3:$W$150,"*"&amp;$X20&amp;"*"))</f>
        <v>5</v>
      </c>
      <c r="AA20" s="1">
        <f>IF($X20=AA$14,"-",COUNTIFS('Game Data'!$Q$3:$Q$150,AA$14,$W$3:$W$150,"*"&amp;AA$14&amp;"*",$W$3:$W$150,"*"&amp;$X20&amp;"*"))</f>
        <v>1</v>
      </c>
      <c r="AB20" s="1">
        <f>IF($X20=AB$14,"-",COUNTIFS('Game Data'!$Q$3:$Q$150,AB$14,$W$3:$W$150,"*"&amp;AB$14&amp;"*",$W$3:$W$150,"*"&amp;$X20&amp;"*"))</f>
        <v>1</v>
      </c>
      <c r="AC20" s="1">
        <f>IF($X20=AC$14,"-",COUNTIFS('Game Data'!$Q$3:$Q$150,AC$14,$W$3:$W$150,"*"&amp;AC$14&amp;"*",$W$3:$W$150,"*"&amp;$X20&amp;"*"))</f>
        <v>4</v>
      </c>
      <c r="AD20" s="1" t="str">
        <f>IF($X20=AD$14,"-",COUNTIFS('Game Data'!$Q$3:$Q$150,AD$14,$W$3:$W$150,"*"&amp;AD$14&amp;"*",$W$3:$W$150,"*"&amp;$X20&amp;"*"))</f>
        <v>-</v>
      </c>
      <c r="AE20" s="1">
        <f>IF($X20=AE$14,"-",COUNTIFS('Game Data'!$Q$3:$Q$150,AE$14,$W$3:$W$150,"*"&amp;AE$14&amp;"*",$W$3:$W$150,"*"&amp;$X20&amp;"*"))</f>
        <v>0</v>
      </c>
      <c r="AF20" s="1">
        <f>IF($X20=AF$14,"-",COUNTIFS('Game Data'!$Q$3:$Q$150,AF$14,$W$3:$W$150,"*"&amp;AF$14&amp;"*",$W$3:$W$150,"*"&amp;$X20&amp;"*"))</f>
        <v>1</v>
      </c>
      <c r="AG20" s="1">
        <f>IF($X20=AG$14,"-",COUNTIFS('Game Data'!$Q$3:$Q$150,AG$14,$W$3:$W$150,"*"&amp;AG$14&amp;"*",$W$3:$W$150,"*"&amp;$X20&amp;"*"))</f>
        <v>1</v>
      </c>
      <c r="AH20" s="6">
        <f>IF($X20=AH$14,"-",COUNTIFS('Game Data'!$Q$3:$Q$150,AH$14,$W$3:$W$150,"*"&amp;AH$14&amp;"*",$W$3:$W$150,"*"&amp;$X20&amp;"*"))</f>
        <v>2</v>
      </c>
    </row>
    <row r="21" spans="2:36" x14ac:dyDescent="0.25">
      <c r="B21" s="101">
        <f>IF(C21="","",MAX(B$1:B20)+1)</f>
        <v>9</v>
      </c>
      <c r="C21" s="1">
        <f>IF('Game Data'!$D21=C$2,'Game Data'!$K21,IF('Game Data'!$E21=C$2,'Game Data'!$L21,IF('Game Data'!$F21=C$2,'Game Data'!$M21,IF('Game Data'!$G21=C$2,'Game Data'!$N21,IF('Game Data'!$H21=C$2,'Game Data'!$O21,"")))))</f>
        <v>27</v>
      </c>
      <c r="D21" s="101" t="str">
        <f>IF(E21="","",MAX(D$1:D20)+1)</f>
        <v/>
      </c>
      <c r="E21" s="1" t="str">
        <f>IF('Game Data'!$D21=E$2,'Game Data'!$K21,IF('Game Data'!$E21=E$2,'Game Data'!$L21,IF('Game Data'!$F21=E$2,'Game Data'!$M21,IF('Game Data'!$G21=E$2,'Game Data'!$N21,IF('Game Data'!$H21=E$2,'Game Data'!$O21,"")))))</f>
        <v/>
      </c>
      <c r="F21" s="101">
        <f>IF(G21="","",MAX(F$1:F20)+1)</f>
        <v>9</v>
      </c>
      <c r="G21" s="1">
        <f>IF('Game Data'!$D21=G$2,'Game Data'!$K21,IF('Game Data'!$E21=G$2,'Game Data'!$L21,IF('Game Data'!$F21=G$2,'Game Data'!$M21,IF('Game Data'!$G21=G$2,'Game Data'!$N21,IF('Game Data'!$H21=G$2,'Game Data'!$O21,"")))))</f>
        <v>30</v>
      </c>
      <c r="H21" s="101" t="str">
        <f>IF(I21="","",MAX(H$1:H20)+1)</f>
        <v/>
      </c>
      <c r="I21" s="1" t="str">
        <f>IF('Game Data'!$D21=I$2,'Game Data'!$K21,IF('Game Data'!$E21=I$2,'Game Data'!$L21,IF('Game Data'!$F21=I$2,'Game Data'!$M21,IF('Game Data'!$G21=I$2,'Game Data'!$N21,IF('Game Data'!$H21=I$2,'Game Data'!$O21,"")))))</f>
        <v/>
      </c>
      <c r="J21" s="101" t="str">
        <f>IF(K21="","",MAX(J$1:J20)+1)</f>
        <v/>
      </c>
      <c r="K21" s="1" t="str">
        <f>IF('Game Data'!$D21=K$2,'Game Data'!$K21,IF('Game Data'!$E21=K$2,'Game Data'!$L21,IF('Game Data'!$F21=K$2,'Game Data'!$M21,IF('Game Data'!$G21=K$2,'Game Data'!$N21,IF('Game Data'!$H21=K$2,'Game Data'!$O21,"")))))</f>
        <v/>
      </c>
      <c r="L21" s="101" t="str">
        <f>IF(M21="","",MAX(L$1:L20)+1)</f>
        <v/>
      </c>
      <c r="M21" s="1" t="str">
        <f>IF('Game Data'!$D21=M$2,'Game Data'!$K21,IF('Game Data'!$E21=M$2,'Game Data'!$L21,IF('Game Data'!$F21=M$2,'Game Data'!$M21,IF('Game Data'!$G21=M$2,'Game Data'!$N21,IF('Game Data'!$H21=M$2,'Game Data'!$O21,"")))))</f>
        <v/>
      </c>
      <c r="N21" s="101">
        <f>IF(O21="","",MAX(N$1:N20)+1)</f>
        <v>9</v>
      </c>
      <c r="O21" s="1">
        <f>IF('Game Data'!$D21=O$2,'Game Data'!$K21,IF('Game Data'!$E21=O$2,'Game Data'!$L21,IF('Game Data'!$F21=O$2,'Game Data'!$M21,IF('Game Data'!$G21=O$2,'Game Data'!$N21,IF('Game Data'!$H21=O$2,'Game Data'!$O21,"")))))</f>
        <v>24</v>
      </c>
      <c r="P21" s="101" t="str">
        <f>IF(Q21="","",MAX(P$1:P20)+1)</f>
        <v/>
      </c>
      <c r="Q21" s="1" t="str">
        <f>IF('Game Data'!$D21=Q$2,'Game Data'!$K21,IF('Game Data'!$E21=Q$2,'Game Data'!$L21,IF('Game Data'!$F21=Q$2,'Game Data'!$M21,IF('Game Data'!$G21=Q$2,'Game Data'!$N21,IF('Game Data'!$H21=Q$2,'Game Data'!$O21,"")))))</f>
        <v/>
      </c>
      <c r="R21" s="101" t="str">
        <f>IF(S21="","",MAX(R$1:R20)+1)</f>
        <v/>
      </c>
      <c r="S21" s="1" t="str">
        <f>IF('Game Data'!$D21=S$2,'Game Data'!$K21,IF('Game Data'!$E21=S$2,'Game Data'!$L21,IF('Game Data'!$F21=S$2,'Game Data'!$M21,IF('Game Data'!$G21=S$2,'Game Data'!$N21,IF('Game Data'!$H21=S$2,'Game Data'!$O21,"")))))</f>
        <v/>
      </c>
      <c r="T21" s="101">
        <f>IF(U21="","",MAX(T$1:T20)+1)</f>
        <v>9</v>
      </c>
      <c r="U21" s="1">
        <f>IF('Game Data'!$D21=U$2,'Game Data'!$K21,IF('Game Data'!$E21=U$2,'Game Data'!$L21,IF('Game Data'!$F21=U$2,'Game Data'!$M21,IF('Game Data'!$G21=U$2,'Game Data'!$N21,IF('Game Data'!$H21=U$2,'Game Data'!$O21,"")))))</f>
        <v>15</v>
      </c>
      <c r="W21" t="str">
        <f>_xlfn.CONCAT('Game Data'!D21:H21)</f>
        <v>Keepers in IronMarquise de CatWoodland AllianceUnderground Duchy</v>
      </c>
      <c r="X21" s="80" t="s">
        <v>16</v>
      </c>
      <c r="Y21" s="10">
        <f>IF($X21=Y$14,"-",COUNTIFS('Game Data'!$Q$3:$Q$150,Y$14,$W$3:$W$150,"*"&amp;Y$14&amp;"*",$W$3:$W$150,"*"&amp;$X21&amp;"*"))</f>
        <v>1</v>
      </c>
      <c r="Z21" s="1">
        <f>IF($X21=Z$14,"-",COUNTIFS('Game Data'!$Q$3:$Q$150,Z$14,$W$3:$W$150,"*"&amp;Z$14&amp;"*",$W$3:$W$150,"*"&amp;$X21&amp;"*"))</f>
        <v>5</v>
      </c>
      <c r="AA21" s="1">
        <f>IF($X21=AA$14,"-",COUNTIFS('Game Data'!$Q$3:$Q$150,AA$14,$W$3:$W$150,"*"&amp;AA$14&amp;"*",$W$3:$W$150,"*"&amp;$X21&amp;"*"))</f>
        <v>3</v>
      </c>
      <c r="AB21" s="1">
        <f>IF($X21=AB$14,"-",COUNTIFS('Game Data'!$Q$3:$Q$150,AB$14,$W$3:$W$150,"*"&amp;AB$14&amp;"*",$W$3:$W$150,"*"&amp;$X21&amp;"*"))</f>
        <v>1</v>
      </c>
      <c r="AC21" s="1">
        <f>IF($X21=AC$14,"-",COUNTIFS('Game Data'!$Q$3:$Q$150,AC$14,$W$3:$W$150,"*"&amp;AC$14&amp;"*",$W$3:$W$150,"*"&amp;$X21&amp;"*"))</f>
        <v>1</v>
      </c>
      <c r="AD21" s="1">
        <f>IF($X21=AD$14,"-",COUNTIFS('Game Data'!$Q$3:$Q$150,AD$14,$W$3:$W$150,"*"&amp;AD$14&amp;"*",$W$3:$W$150,"*"&amp;$X21&amp;"*"))</f>
        <v>1</v>
      </c>
      <c r="AE21" s="1" t="str">
        <f>IF($X21=AE$14,"-",COUNTIFS('Game Data'!$Q$3:$Q$150,AE$14,$W$3:$W$150,"*"&amp;AE$14&amp;"*",$W$3:$W$150,"*"&amp;$X21&amp;"*"))</f>
        <v>-</v>
      </c>
      <c r="AF21" s="1">
        <f>IF($X21=AF$14,"-",COUNTIFS('Game Data'!$Q$3:$Q$150,AF$14,$W$3:$W$150,"*"&amp;AF$14&amp;"*",$W$3:$W$150,"*"&amp;$X21&amp;"*"))</f>
        <v>2</v>
      </c>
      <c r="AG21" s="1">
        <f>IF($X21=AG$14,"-",COUNTIFS('Game Data'!$Q$3:$Q$150,AG$14,$W$3:$W$150,"*"&amp;AG$14&amp;"*",$W$3:$W$150,"*"&amp;$X21&amp;"*"))</f>
        <v>1</v>
      </c>
      <c r="AH21" s="6">
        <f>IF($X21=AH$14,"-",COUNTIFS('Game Data'!$Q$3:$Q$150,AH$14,$W$3:$W$150,"*"&amp;AH$14&amp;"*",$W$3:$W$150,"*"&amp;$X21&amp;"*"))</f>
        <v>3</v>
      </c>
    </row>
    <row r="22" spans="2:36" x14ac:dyDescent="0.25">
      <c r="B22" s="101" t="str">
        <f>IF(C22="","",MAX(B$1:B21)+1)</f>
        <v/>
      </c>
      <c r="C22" s="1" t="str">
        <f>IF('Game Data'!$D22=C$2,'Game Data'!$K22,IF('Game Data'!$E22=C$2,'Game Data'!$L22,IF('Game Data'!$F22=C$2,'Game Data'!$M22,IF('Game Data'!$G22=C$2,'Game Data'!$N22,IF('Game Data'!$H22=C$2,'Game Data'!$O22,"")))))</f>
        <v/>
      </c>
      <c r="D22" s="101" t="str">
        <f>IF(E22="","",MAX(D$1:D21)+1)</f>
        <v/>
      </c>
      <c r="E22" s="1" t="str">
        <f>IF('Game Data'!$D22=E$2,'Game Data'!$K22,IF('Game Data'!$E22=E$2,'Game Data'!$L22,IF('Game Data'!$F22=E$2,'Game Data'!$M22,IF('Game Data'!$G22=E$2,'Game Data'!$N22,IF('Game Data'!$H22=E$2,'Game Data'!$O22,"")))))</f>
        <v/>
      </c>
      <c r="F22" s="101" t="str">
        <f>IF(G22="","",MAX(F$1:F21)+1)</f>
        <v/>
      </c>
      <c r="G22" s="1" t="str">
        <f>IF('Game Data'!$D22=G$2,'Game Data'!$K22,IF('Game Data'!$E22=G$2,'Game Data'!$L22,IF('Game Data'!$F22=G$2,'Game Data'!$M22,IF('Game Data'!$G22=G$2,'Game Data'!$N22,IF('Game Data'!$H22=G$2,'Game Data'!$O22,"")))))</f>
        <v/>
      </c>
      <c r="H22" s="101">
        <f>IF(I22="","",MAX(H$1:H21)+1)</f>
        <v>10</v>
      </c>
      <c r="I22" s="1">
        <f>IF('Game Data'!$D22=I$2,'Game Data'!$K22,IF('Game Data'!$E22=I$2,'Game Data'!$L22,IF('Game Data'!$F22=I$2,'Game Data'!$M22,IF('Game Data'!$G22=I$2,'Game Data'!$N22,IF('Game Data'!$H22=I$2,'Game Data'!$O22,"")))))</f>
        <v>22</v>
      </c>
      <c r="J22" s="101">
        <f>IF(K22="","",MAX(J$1:J21)+1)</f>
        <v>5</v>
      </c>
      <c r="K22" s="1">
        <f>IF('Game Data'!$D22=K$2,'Game Data'!$K22,IF('Game Data'!$E22=K$2,'Game Data'!$L22,IF('Game Data'!$F22=K$2,'Game Data'!$M22,IF('Game Data'!$G22=K$2,'Game Data'!$N22,IF('Game Data'!$H22=K$2,'Game Data'!$O22,"")))))</f>
        <v>12</v>
      </c>
      <c r="L22" s="101" t="str">
        <f>IF(M22="","",MAX(L$1:L21)+1)</f>
        <v/>
      </c>
      <c r="M22" s="1" t="str">
        <f>IF('Game Data'!$D22=M$2,'Game Data'!$K22,IF('Game Data'!$E22=M$2,'Game Data'!$L22,IF('Game Data'!$F22=M$2,'Game Data'!$M22,IF('Game Data'!$G22=M$2,'Game Data'!$N22,IF('Game Data'!$H22=M$2,'Game Data'!$O22,"")))))</f>
        <v/>
      </c>
      <c r="N22" s="101">
        <f>IF(O22="","",MAX(N$1:N21)+1)</f>
        <v>10</v>
      </c>
      <c r="O22" s="1">
        <f>IF('Game Data'!$D22=O$2,'Game Data'!$K22,IF('Game Data'!$E22=O$2,'Game Data'!$L22,IF('Game Data'!$F22=O$2,'Game Data'!$M22,IF('Game Data'!$G22=O$2,'Game Data'!$N22,IF('Game Data'!$H22=O$2,'Game Data'!$O22,"")))))</f>
        <v>30</v>
      </c>
      <c r="P22" s="101">
        <f>IF(Q22="","",MAX(P$1:P21)+1)</f>
        <v>8</v>
      </c>
      <c r="Q22" s="1">
        <f>IF('Game Data'!$D22=Q$2,'Game Data'!$K22,IF('Game Data'!$E22=Q$2,'Game Data'!$L22,IF('Game Data'!$F22=Q$2,'Game Data'!$M22,IF('Game Data'!$G22=Q$2,'Game Data'!$N22,IF('Game Data'!$H22=Q$2,'Game Data'!$O22,"")))))</f>
        <v>19</v>
      </c>
      <c r="R22" s="101">
        <f>IF(S22="","",MAX(R$1:R21)+1)</f>
        <v>9</v>
      </c>
      <c r="S22" s="1">
        <f>IF('Game Data'!$D22=S$2,'Game Data'!$K22,IF('Game Data'!$E22=S$2,'Game Data'!$L22,IF('Game Data'!$F22=S$2,'Game Data'!$M22,IF('Game Data'!$G22=S$2,'Game Data'!$N22,IF('Game Data'!$H22=S$2,'Game Data'!$O22,"")))))</f>
        <v>17</v>
      </c>
      <c r="T22" s="101" t="str">
        <f>IF(U22="","",MAX(T$1:T21)+1)</f>
        <v/>
      </c>
      <c r="U22" s="1" t="str">
        <f>IF('Game Data'!$D22=U$2,'Game Data'!$K22,IF('Game Data'!$E22=U$2,'Game Data'!$L22,IF('Game Data'!$F22=U$2,'Game Data'!$M22,IF('Game Data'!$G22=U$2,'Game Data'!$N22,IF('Game Data'!$H22=U$2,'Game Data'!$O22,"")))))</f>
        <v/>
      </c>
      <c r="W22" t="str">
        <f>_xlfn.CONCAT('Game Data'!D22:H22)</f>
        <v>Lizard CultCorvid ConspiracyVagabondUnderground DuchyLord of the Hundreds</v>
      </c>
      <c r="X22" s="80" t="s">
        <v>17</v>
      </c>
      <c r="Y22" s="10">
        <f>IF($X22=Y$14,"-",COUNTIFS('Game Data'!$Q$3:$Q$150,Y$14,$W$3:$W$150,"*"&amp;Y$14&amp;"*",$W$3:$W$150,"*"&amp;$X22&amp;"*"))</f>
        <v>2</v>
      </c>
      <c r="Z22" s="1">
        <f>IF($X22=Z$14,"-",COUNTIFS('Game Data'!$Q$3:$Q$150,Z$14,$W$3:$W$150,"*"&amp;Z$14&amp;"*",$W$3:$W$150,"*"&amp;$X22&amp;"*"))</f>
        <v>7</v>
      </c>
      <c r="AA22" s="1">
        <f>IF($X22=AA$14,"-",COUNTIFS('Game Data'!$Q$3:$Q$150,AA$14,$W$3:$W$150,"*"&amp;AA$14&amp;"*",$W$3:$W$150,"*"&amp;$X22&amp;"*"))</f>
        <v>2</v>
      </c>
      <c r="AB22" s="1">
        <f>IF($X22=AB$14,"-",COUNTIFS('Game Data'!$Q$3:$Q$150,AB$14,$W$3:$W$150,"*"&amp;AB$14&amp;"*",$W$3:$W$150,"*"&amp;$X22&amp;"*"))</f>
        <v>2</v>
      </c>
      <c r="AC22" s="1">
        <f>IF($X22=AC$14,"-",COUNTIFS('Game Data'!$Q$3:$Q$150,AC$14,$W$3:$W$150,"*"&amp;AC$14&amp;"*",$W$3:$W$150,"*"&amp;$X22&amp;"*"))</f>
        <v>1</v>
      </c>
      <c r="AD22" s="1">
        <f>IF($X22=AD$14,"-",COUNTIFS('Game Data'!$Q$3:$Q$150,AD$14,$W$3:$W$150,"*"&amp;AD$14&amp;"*",$W$3:$W$150,"*"&amp;$X22&amp;"*"))</f>
        <v>1</v>
      </c>
      <c r="AE22" s="1">
        <f>IF($X22=AE$14,"-",COUNTIFS('Game Data'!$Q$3:$Q$150,AE$14,$W$3:$W$150,"*"&amp;AE$14&amp;"*",$W$3:$W$150,"*"&amp;$X22&amp;"*"))</f>
        <v>1</v>
      </c>
      <c r="AF22" s="1" t="str">
        <f>IF($X22=AF$14,"-",COUNTIFS('Game Data'!$Q$3:$Q$150,AF$14,$W$3:$W$150,"*"&amp;AF$14&amp;"*",$W$3:$W$150,"*"&amp;$X22&amp;"*"))</f>
        <v>-</v>
      </c>
      <c r="AG22" s="1">
        <f>IF($X22=AG$14,"-",COUNTIFS('Game Data'!$Q$3:$Q$150,AG$14,$W$3:$W$150,"*"&amp;AG$14&amp;"*",$W$3:$W$150,"*"&amp;$X22&amp;"*"))</f>
        <v>0</v>
      </c>
      <c r="AH22" s="6">
        <f>IF($X22=AH$14,"-",COUNTIFS('Game Data'!$Q$3:$Q$150,AH$14,$W$3:$W$150,"*"&amp;AH$14&amp;"*",$W$3:$W$150,"*"&amp;$X22&amp;"*"))</f>
        <v>4</v>
      </c>
    </row>
    <row r="23" spans="2:36" x14ac:dyDescent="0.25">
      <c r="B23" s="101">
        <f>IF(C23="","",MAX(B$1:B22)+1)</f>
        <v>10</v>
      </c>
      <c r="C23" s="1" t="str">
        <f>IF('Game Data'!$D23=C$2,'Game Data'!$K23,IF('Game Data'!$E23=C$2,'Game Data'!$L23,IF('Game Data'!$F23=C$2,'Game Data'!$M23,IF('Game Data'!$G23=C$2,'Game Data'!$N23,IF('Game Data'!$H23=C$2,'Game Data'!$O23,"")))))</f>
        <v>D</v>
      </c>
      <c r="D23" s="101" t="str">
        <f>IF(E23="","",MAX(D$1:D22)+1)</f>
        <v/>
      </c>
      <c r="E23" s="1" t="str">
        <f>IF('Game Data'!$D23=E$2,'Game Data'!$K23,IF('Game Data'!$E23=E$2,'Game Data'!$L23,IF('Game Data'!$F23=E$2,'Game Data'!$M23,IF('Game Data'!$G23=E$2,'Game Data'!$N23,IF('Game Data'!$H23=E$2,'Game Data'!$O23,"")))))</f>
        <v/>
      </c>
      <c r="F23" s="101" t="str">
        <f>IF(G23="","",MAX(F$1:F22)+1)</f>
        <v/>
      </c>
      <c r="G23" s="1" t="str">
        <f>IF('Game Data'!$D23=G$2,'Game Data'!$K23,IF('Game Data'!$E23=G$2,'Game Data'!$L23,IF('Game Data'!$F23=G$2,'Game Data'!$M23,IF('Game Data'!$G23=G$2,'Game Data'!$N23,IF('Game Data'!$H23=G$2,'Game Data'!$O23,"")))))</f>
        <v/>
      </c>
      <c r="H23" s="101" t="str">
        <f>IF(I23="","",MAX(H$1:H22)+1)</f>
        <v/>
      </c>
      <c r="I23" s="1" t="str">
        <f>IF('Game Data'!$D23=I$2,'Game Data'!$K23,IF('Game Data'!$E23=I$2,'Game Data'!$L23,IF('Game Data'!$F23=I$2,'Game Data'!$M23,IF('Game Data'!$G23=I$2,'Game Data'!$N23,IF('Game Data'!$H23=I$2,'Game Data'!$O23,"")))))</f>
        <v/>
      </c>
      <c r="J23" s="101">
        <f>IF(K23="","",MAX(J$1:J22)+1)</f>
        <v>6</v>
      </c>
      <c r="K23" s="1">
        <f>IF('Game Data'!$D23=K$2,'Game Data'!$K23,IF('Game Data'!$E23=K$2,'Game Data'!$L23,IF('Game Data'!$F23=K$2,'Game Data'!$M23,IF('Game Data'!$G23=K$2,'Game Data'!$N23,IF('Game Data'!$H23=K$2,'Game Data'!$O23,"")))))</f>
        <v>20</v>
      </c>
      <c r="L23" s="101">
        <f>IF(M23="","",MAX(L$1:L22)+1)</f>
        <v>7</v>
      </c>
      <c r="M23" s="1">
        <f>IF('Game Data'!$D23=M$2,'Game Data'!$K23,IF('Game Data'!$E23=M$2,'Game Data'!$L23,IF('Game Data'!$F23=M$2,'Game Data'!$M23,IF('Game Data'!$G23=M$2,'Game Data'!$N23,IF('Game Data'!$H23=M$2,'Game Data'!$O23,"")))))</f>
        <v>21</v>
      </c>
      <c r="N23" s="101" t="str">
        <f>IF(O23="","",MAX(N$1:N22)+1)</f>
        <v/>
      </c>
      <c r="O23" s="1" t="str">
        <f>IF('Game Data'!$D23=O$2,'Game Data'!$K23,IF('Game Data'!$E23=O$2,'Game Data'!$L23,IF('Game Data'!$F23=O$2,'Game Data'!$M23,IF('Game Data'!$G23=O$2,'Game Data'!$N23,IF('Game Data'!$H23=O$2,'Game Data'!$O23,"")))))</f>
        <v/>
      </c>
      <c r="P23" s="101">
        <f>IF(Q23="","",MAX(P$1:P22)+1)</f>
        <v>9</v>
      </c>
      <c r="Q23" s="1">
        <f>IF('Game Data'!$D23=Q$2,'Game Data'!$K23,IF('Game Data'!$E23=Q$2,'Game Data'!$L23,IF('Game Data'!$F23=Q$2,'Game Data'!$M23,IF('Game Data'!$G23=Q$2,'Game Data'!$N23,IF('Game Data'!$H23=Q$2,'Game Data'!$O23,"")))))</f>
        <v>30</v>
      </c>
      <c r="R23" s="101">
        <f>IF(S23="","",MAX(R$1:R22)+1)</f>
        <v>10</v>
      </c>
      <c r="S23" s="1">
        <f>IF('Game Data'!$D23=S$2,'Game Data'!$K23,IF('Game Data'!$E23=S$2,'Game Data'!$L23,IF('Game Data'!$F23=S$2,'Game Data'!$M23,IF('Game Data'!$G23=S$2,'Game Data'!$N23,IF('Game Data'!$H23=S$2,'Game Data'!$O23,"")))))</f>
        <v>14</v>
      </c>
      <c r="T23" s="101" t="str">
        <f>IF(U23="","",MAX(T$1:T22)+1)</f>
        <v/>
      </c>
      <c r="U23" s="1" t="str">
        <f>IF('Game Data'!$D23=U$2,'Game Data'!$K23,IF('Game Data'!$E23=U$2,'Game Data'!$L23,IF('Game Data'!$F23=U$2,'Game Data'!$M23,IF('Game Data'!$G23=U$2,'Game Data'!$N23,IF('Game Data'!$H23=U$2,'Game Data'!$O23,"")))))</f>
        <v/>
      </c>
      <c r="W23" t="str">
        <f>_xlfn.CONCAT('Game Data'!D23:H23)</f>
        <v>Marquise de CatCorvid ConspiracyLord of the HundredsRiverfolk CompanyLizard Cult</v>
      </c>
      <c r="X23" s="80" t="s">
        <v>15</v>
      </c>
      <c r="Y23" s="10">
        <f>IF($X23=Y$14,"-",COUNTIFS('Game Data'!$Q$3:$Q$150,Y$14,$W$3:$W$150,"*"&amp;Y$14&amp;"*",$W$3:$W$150,"*"&amp;$X23&amp;"*"))</f>
        <v>2</v>
      </c>
      <c r="Z23" s="1">
        <f>IF($X23=Z$14,"-",COUNTIFS('Game Data'!$Q$3:$Q$150,Z$14,$W$3:$W$150,"*"&amp;Z$14&amp;"*",$W$3:$W$150,"*"&amp;$X23&amp;"*"))</f>
        <v>4</v>
      </c>
      <c r="AA23" s="1">
        <f>IF($X23=AA$14,"-",COUNTIFS('Game Data'!$Q$3:$Q$150,AA$14,$W$3:$W$150,"*"&amp;AA$14&amp;"*",$W$3:$W$150,"*"&amp;$X23&amp;"*"))</f>
        <v>3</v>
      </c>
      <c r="AB23" s="1">
        <f>IF($X23=AB$14,"-",COUNTIFS('Game Data'!$Q$3:$Q$150,AB$14,$W$3:$W$150,"*"&amp;AB$14&amp;"*",$W$3:$W$150,"*"&amp;$X23&amp;"*"))</f>
        <v>1</v>
      </c>
      <c r="AC23" s="1">
        <f>IF($X23=AC$14,"-",COUNTIFS('Game Data'!$Q$3:$Q$150,AC$14,$W$3:$W$150,"*"&amp;AC$14&amp;"*",$W$3:$W$150,"*"&amp;$X23&amp;"*"))</f>
        <v>1</v>
      </c>
      <c r="AD23" s="1">
        <f>IF($X23=AD$14,"-",COUNTIFS('Game Data'!$Q$3:$Q$150,AD$14,$W$3:$W$150,"*"&amp;AD$14&amp;"*",$W$3:$W$150,"*"&amp;$X23&amp;"*"))</f>
        <v>2</v>
      </c>
      <c r="AE23" s="1">
        <f>IF($X23=AE$14,"-",COUNTIFS('Game Data'!$Q$3:$Q$150,AE$14,$W$3:$W$150,"*"&amp;AE$14&amp;"*",$W$3:$W$150,"*"&amp;$X23&amp;"*"))</f>
        <v>2</v>
      </c>
      <c r="AF23" s="1">
        <f>IF($X23=AF$14,"-",COUNTIFS('Game Data'!$Q$3:$Q$150,AF$14,$W$3:$W$150,"*"&amp;AF$14&amp;"*",$W$3:$W$150,"*"&amp;$X23&amp;"*"))</f>
        <v>2</v>
      </c>
      <c r="AG23" s="1" t="str">
        <f>IF($X23=AG$14,"-",COUNTIFS('Game Data'!$Q$3:$Q$150,AG$14,$W$3:$W$150,"*"&amp;AG$14&amp;"*",$W$3:$W$150,"*"&amp;$X23&amp;"*"))</f>
        <v>-</v>
      </c>
      <c r="AH23" s="6">
        <f>IF($X23=AH$14,"-",COUNTIFS('Game Data'!$Q$3:$Q$150,AH$14,$W$3:$W$150,"*"&amp;AH$14&amp;"*",$W$3:$W$150,"*"&amp;$X23&amp;"*"))</f>
        <v>2</v>
      </c>
    </row>
    <row r="24" spans="2:36" ht="15.75" thickBot="1" x14ac:dyDescent="0.3">
      <c r="B24" s="101">
        <f>IF(C24="","",MAX(B$1:B23)+1)</f>
        <v>11</v>
      </c>
      <c r="C24" s="1">
        <f>IF('Game Data'!$D24=C$2,'Game Data'!$K24,IF('Game Data'!$E24=C$2,'Game Data'!$L24,IF('Game Data'!$F24=C$2,'Game Data'!$M24,IF('Game Data'!$G24=C$2,'Game Data'!$N24,IF('Game Data'!$H24=C$2,'Game Data'!$O24,"")))))</f>
        <v>1</v>
      </c>
      <c r="D24" s="101">
        <f>IF(E24="","",MAX(D$1:D23)+1)</f>
        <v>11</v>
      </c>
      <c r="E24" s="1">
        <f>IF('Game Data'!$D24=E$2,'Game Data'!$K24,IF('Game Data'!$E24=E$2,'Game Data'!$L24,IF('Game Data'!$F24=E$2,'Game Data'!$M24,IF('Game Data'!$G24=E$2,'Game Data'!$N24,IF('Game Data'!$H24=E$2,'Game Data'!$O24,"")))))</f>
        <v>11</v>
      </c>
      <c r="F24" s="101">
        <f>IF(G24="","",MAX(F$1:F23)+1)</f>
        <v>10</v>
      </c>
      <c r="G24" s="1">
        <f>IF('Game Data'!$D24=G$2,'Game Data'!$K24,IF('Game Data'!$E24=G$2,'Game Data'!$L24,IF('Game Data'!$F24=G$2,'Game Data'!$M24,IF('Game Data'!$G24=G$2,'Game Data'!$N24,IF('Game Data'!$H24=G$2,'Game Data'!$O24,"")))))</f>
        <v>18</v>
      </c>
      <c r="H24" s="101" t="str">
        <f>IF(I24="","",MAX(H$1:H23)+1)</f>
        <v/>
      </c>
      <c r="I24" s="1" t="str">
        <f>IF('Game Data'!$D24=I$2,'Game Data'!$K24,IF('Game Data'!$E24=I$2,'Game Data'!$L24,IF('Game Data'!$F24=I$2,'Game Data'!$M24,IF('Game Data'!$G24=I$2,'Game Data'!$N24,IF('Game Data'!$H24=I$2,'Game Data'!$O24,"")))))</f>
        <v/>
      </c>
      <c r="J24" s="101">
        <f>IF(K24="","",MAX(J$1:J23)+1)</f>
        <v>7</v>
      </c>
      <c r="K24" s="1">
        <f>IF('Game Data'!$D24=K$2,'Game Data'!$K24,IF('Game Data'!$E24=K$2,'Game Data'!$L24,IF('Game Data'!$F24=K$2,'Game Data'!$M24,IF('Game Data'!$G24=K$2,'Game Data'!$N24,IF('Game Data'!$H24=K$2,'Game Data'!$O24,"")))))</f>
        <v>30</v>
      </c>
      <c r="L24" s="101">
        <f>IF(M24="","",MAX(L$1:L23)+1)</f>
        <v>8</v>
      </c>
      <c r="M24" s="1">
        <f>IF('Game Data'!$D24=M$2,'Game Data'!$K24,IF('Game Data'!$E24=M$2,'Game Data'!$L24,IF('Game Data'!$F24=M$2,'Game Data'!$M24,IF('Game Data'!$G24=M$2,'Game Data'!$N24,IF('Game Data'!$H24=M$2,'Game Data'!$O24,"")))))</f>
        <v>21</v>
      </c>
      <c r="N24" s="101" t="str">
        <f>IF(O24="","",MAX(N$1:N23)+1)</f>
        <v/>
      </c>
      <c r="O24" s="1" t="str">
        <f>IF('Game Data'!$D24=O$2,'Game Data'!$K24,IF('Game Data'!$E24=O$2,'Game Data'!$L24,IF('Game Data'!$F24=O$2,'Game Data'!$M24,IF('Game Data'!$G24=O$2,'Game Data'!$N24,IF('Game Data'!$H24=O$2,'Game Data'!$O24,"")))))</f>
        <v/>
      </c>
      <c r="P24" s="101" t="str">
        <f>IF(Q24="","",MAX(P$1:P23)+1)</f>
        <v/>
      </c>
      <c r="Q24" s="1" t="str">
        <f>IF('Game Data'!$D24=Q$2,'Game Data'!$K24,IF('Game Data'!$E24=Q$2,'Game Data'!$L24,IF('Game Data'!$F24=Q$2,'Game Data'!$M24,IF('Game Data'!$G24=Q$2,'Game Data'!$N24,IF('Game Data'!$H24=Q$2,'Game Data'!$O24,"")))))</f>
        <v/>
      </c>
      <c r="R24" s="101" t="str">
        <f>IF(S24="","",MAX(R$1:R23)+1)</f>
        <v/>
      </c>
      <c r="S24" s="1" t="str">
        <f>IF('Game Data'!$D24=S$2,'Game Data'!$K24,IF('Game Data'!$E24=S$2,'Game Data'!$L24,IF('Game Data'!$F24=S$2,'Game Data'!$M24,IF('Game Data'!$G24=S$2,'Game Data'!$N24,IF('Game Data'!$H24=S$2,'Game Data'!$O24,"")))))</f>
        <v/>
      </c>
      <c r="T24" s="101" t="str">
        <f>IF(U24="","",MAX(T$1:T23)+1)</f>
        <v/>
      </c>
      <c r="U24" s="1" t="str">
        <f>IF('Game Data'!$D24=U$2,'Game Data'!$K24,IF('Game Data'!$E24=U$2,'Game Data'!$L24,IF('Game Data'!$F24=U$2,'Game Data'!$M24,IF('Game Data'!$G24=U$2,'Game Data'!$N24,IF('Game Data'!$H24=U$2,'Game Data'!$O24,"")))))</f>
        <v/>
      </c>
      <c r="W24" t="str">
        <f>_xlfn.CONCAT('Game Data'!D24:H24)</f>
        <v>Lizard CultRiverfolk CompanyWoodland AllianceMarquise de CatEyrie Dynasties</v>
      </c>
      <c r="X24" s="81" t="s">
        <v>12</v>
      </c>
      <c r="Y24" s="11">
        <f>IF($X24=Y$14,"-",COUNTIFS('Game Data'!$Q$3:$Q$150,Y$14,$W$3:$W$150,"*"&amp;Y$14&amp;"*",$W$3:$W$150,"*"&amp;$X24&amp;"*"))</f>
        <v>0</v>
      </c>
      <c r="Z24" s="17">
        <f>IF($X24=Z$14,"-",COUNTIFS('Game Data'!$Q$3:$Q$150,Z$14,$W$3:$W$150,"*"&amp;Z$14&amp;"*",$W$3:$W$150,"*"&amp;$X24&amp;"*"))</f>
        <v>4</v>
      </c>
      <c r="AA24" s="17">
        <f>IF($X24=AA$14,"-",COUNTIFS('Game Data'!$Q$3:$Q$150,AA$14,$W$3:$W$150,"*"&amp;AA$14&amp;"*",$W$3:$W$150,"*"&amp;$X24&amp;"*"))</f>
        <v>5</v>
      </c>
      <c r="AB24" s="17">
        <f>IF($X24=AB$14,"-",COUNTIFS('Game Data'!$Q$3:$Q$150,AB$14,$W$3:$W$150,"*"&amp;AB$14&amp;"*",$W$3:$W$150,"*"&amp;$X24&amp;"*"))</f>
        <v>1</v>
      </c>
      <c r="AC24" s="17">
        <f>IF($X24=AC$14,"-",COUNTIFS('Game Data'!$Q$3:$Q$150,AC$14,$W$3:$W$150,"*"&amp;AC$14&amp;"*",$W$3:$W$150,"*"&amp;$X24&amp;"*"))</f>
        <v>1</v>
      </c>
      <c r="AD24" s="17">
        <f>IF($X24=AD$14,"-",COUNTIFS('Game Data'!$Q$3:$Q$150,AD$14,$W$3:$W$150,"*"&amp;AD$14&amp;"*",$W$3:$W$150,"*"&amp;$X24&amp;"*"))</f>
        <v>0</v>
      </c>
      <c r="AE24" s="17">
        <f>IF($X24=AE$14,"-",COUNTIFS('Game Data'!$Q$3:$Q$150,AE$14,$W$3:$W$150,"*"&amp;AE$14&amp;"*",$W$3:$W$150,"*"&amp;$X24&amp;"*"))</f>
        <v>2</v>
      </c>
      <c r="AF24" s="17">
        <f>IF($X24=AF$14,"-",COUNTIFS('Game Data'!$Q$3:$Q$150,AF$14,$W$3:$W$150,"*"&amp;AF$14&amp;"*",$W$3:$W$150,"*"&amp;$X24&amp;"*"))</f>
        <v>1</v>
      </c>
      <c r="AG24" s="17">
        <f>IF($X24=AG$14,"-",COUNTIFS('Game Data'!$Q$3:$Q$150,AG$14,$W$3:$W$150,"*"&amp;AG$14&amp;"*",$W$3:$W$150,"*"&amp;$X24&amp;"*"))</f>
        <v>0</v>
      </c>
      <c r="AH24" s="7" t="str">
        <f>IF($X24=AH$14,"-",COUNTIFS('Game Data'!$Q$3:$Q$150,AH$14,$W$3:$W$150,"*"&amp;AH$14&amp;"*",$W$3:$W$150,"*"&amp;$X24&amp;"*"))</f>
        <v>-</v>
      </c>
    </row>
    <row r="25" spans="2:36" ht="15.75" thickBot="1" x14ac:dyDescent="0.3">
      <c r="B25" s="101">
        <f>IF(C25="","",MAX(B$1:B24)+1)</f>
        <v>12</v>
      </c>
      <c r="C25" s="1">
        <f>IF('Game Data'!$D25=C$2,'Game Data'!$K25,IF('Game Data'!$E25=C$2,'Game Data'!$L25,IF('Game Data'!$F25=C$2,'Game Data'!$M25,IF('Game Data'!$G25=C$2,'Game Data'!$N25,IF('Game Data'!$H25=C$2,'Game Data'!$O25,"")))))</f>
        <v>12</v>
      </c>
      <c r="D25" s="101">
        <f>IF(E25="","",MAX(D$1:D24)+1)</f>
        <v>12</v>
      </c>
      <c r="E25" s="1">
        <f>IF('Game Data'!$D25=E$2,'Game Data'!$K25,IF('Game Data'!$E25=E$2,'Game Data'!$L25,IF('Game Data'!$F25=E$2,'Game Data'!$M25,IF('Game Data'!$G25=E$2,'Game Data'!$N25,IF('Game Data'!$H25=E$2,'Game Data'!$O25,"")))))</f>
        <v>30</v>
      </c>
      <c r="F25" s="101">
        <f>IF(G25="","",MAX(F$1:F24)+1)</f>
        <v>11</v>
      </c>
      <c r="G25" s="1">
        <f>IF('Game Data'!$D25=G$2,'Game Data'!$K25,IF('Game Data'!$E25=G$2,'Game Data'!$L25,IF('Game Data'!$F25=G$2,'Game Data'!$M25,IF('Game Data'!$G25=G$2,'Game Data'!$N25,IF('Game Data'!$H25=G$2,'Game Data'!$O25,"")))))</f>
        <v>22</v>
      </c>
      <c r="H25" s="101" t="str">
        <f>IF(I25="","",MAX(H$1:H24)+1)</f>
        <v/>
      </c>
      <c r="I25" s="1" t="str">
        <f>IF('Game Data'!$D25=I$2,'Game Data'!$K25,IF('Game Data'!$E25=I$2,'Game Data'!$L25,IF('Game Data'!$F25=I$2,'Game Data'!$M25,IF('Game Data'!$G25=I$2,'Game Data'!$N25,IF('Game Data'!$H25=I$2,'Game Data'!$O25,"")))))</f>
        <v/>
      </c>
      <c r="J25" s="101" t="str">
        <f>IF(K25="","",MAX(J$1:J24)+1)</f>
        <v/>
      </c>
      <c r="K25" s="1" t="str">
        <f>IF('Game Data'!$D25=K$2,'Game Data'!$K25,IF('Game Data'!$E25=K$2,'Game Data'!$L25,IF('Game Data'!$F25=K$2,'Game Data'!$M25,IF('Game Data'!$G25=K$2,'Game Data'!$N25,IF('Game Data'!$H25=K$2,'Game Data'!$O25,"")))))</f>
        <v/>
      </c>
      <c r="L25" s="101" t="str">
        <f>IF(M25="","",MAX(L$1:L24)+1)</f>
        <v/>
      </c>
      <c r="M25" s="1" t="str">
        <f>IF('Game Data'!$D25=M$2,'Game Data'!$K25,IF('Game Data'!$E25=M$2,'Game Data'!$L25,IF('Game Data'!$F25=M$2,'Game Data'!$M25,IF('Game Data'!$G25=M$2,'Game Data'!$N25,IF('Game Data'!$H25=M$2,'Game Data'!$O25,"")))))</f>
        <v/>
      </c>
      <c r="N25" s="101">
        <f>IF(O25="","",MAX(N$1:N24)+1)</f>
        <v>11</v>
      </c>
      <c r="O25" s="1">
        <f>IF('Game Data'!$D25=O$2,'Game Data'!$K25,IF('Game Data'!$E25=O$2,'Game Data'!$L25,IF('Game Data'!$F25=O$2,'Game Data'!$M25,IF('Game Data'!$G25=O$2,'Game Data'!$N25,IF('Game Data'!$H25=O$2,'Game Data'!$O25,"")))))</f>
        <v>7</v>
      </c>
      <c r="P25" s="101" t="str">
        <f>IF(Q25="","",MAX(P$1:P24)+1)</f>
        <v/>
      </c>
      <c r="Q25" s="1" t="str">
        <f>IF('Game Data'!$D25=Q$2,'Game Data'!$K25,IF('Game Data'!$E25=Q$2,'Game Data'!$L25,IF('Game Data'!$F25=Q$2,'Game Data'!$M25,IF('Game Data'!$G25=Q$2,'Game Data'!$N25,IF('Game Data'!$H25=Q$2,'Game Data'!$O25,"")))))</f>
        <v/>
      </c>
      <c r="R25" s="101" t="str">
        <f>IF(S25="","",MAX(R$1:R24)+1)</f>
        <v/>
      </c>
      <c r="S25" s="1" t="str">
        <f>IF('Game Data'!$D25=S$2,'Game Data'!$K25,IF('Game Data'!$E25=S$2,'Game Data'!$L25,IF('Game Data'!$F25=S$2,'Game Data'!$M25,IF('Game Data'!$G25=S$2,'Game Data'!$N25,IF('Game Data'!$H25=S$2,'Game Data'!$O25,"")))))</f>
        <v/>
      </c>
      <c r="T25" s="101" t="str">
        <f>IF(U25="","",MAX(T$1:T24)+1)</f>
        <v/>
      </c>
      <c r="U25" s="1" t="str">
        <f>IF('Game Data'!$D25=U$2,'Game Data'!$K25,IF('Game Data'!$E25=U$2,'Game Data'!$L25,IF('Game Data'!$F25=U$2,'Game Data'!$M25,IF('Game Data'!$G25=U$2,'Game Data'!$N25,IF('Game Data'!$H25=U$2,'Game Data'!$O25,"")))))</f>
        <v/>
      </c>
      <c r="W25" t="str">
        <f>_xlfn.CONCAT('Game Data'!D25:H25)</f>
        <v>Eyrie DynastiesUnderground DuchyMarquise de CatWoodland Alliance</v>
      </c>
    </row>
    <row r="26" spans="2:36" ht="30.75" thickBot="1" x14ac:dyDescent="0.3">
      <c r="B26" s="101" t="str">
        <f>IF(C26="","",MAX(B$1:B25)+1)</f>
        <v/>
      </c>
      <c r="C26" s="1" t="str">
        <f>IF('Game Data'!$D26=C$2,'Game Data'!$K26,IF('Game Data'!$E26=C$2,'Game Data'!$L26,IF('Game Data'!$F26=C$2,'Game Data'!$M26,IF('Game Data'!$G26=C$2,'Game Data'!$N26,IF('Game Data'!$H26=C$2,'Game Data'!$O26,"")))))</f>
        <v/>
      </c>
      <c r="D26" s="101">
        <f>IF(E26="","",MAX(D$1:D25)+1)</f>
        <v>13</v>
      </c>
      <c r="E26" s="1">
        <f>IF('Game Data'!$D26=E$2,'Game Data'!$K26,IF('Game Data'!$E26=E$2,'Game Data'!$L26,IF('Game Data'!$F26=E$2,'Game Data'!$M26,IF('Game Data'!$G26=E$2,'Game Data'!$N26,IF('Game Data'!$H26=E$2,'Game Data'!$O26,"")))))</f>
        <v>21</v>
      </c>
      <c r="F26" s="101" t="str">
        <f>IF(G26="","",MAX(F$1:F25)+1)</f>
        <v/>
      </c>
      <c r="G26" s="1" t="str">
        <f>IF('Game Data'!$D26=G$2,'Game Data'!$K26,IF('Game Data'!$E26=G$2,'Game Data'!$L26,IF('Game Data'!$F26=G$2,'Game Data'!$M26,IF('Game Data'!$G26=G$2,'Game Data'!$N26,IF('Game Data'!$H26=G$2,'Game Data'!$O26,"")))))</f>
        <v/>
      </c>
      <c r="H26" s="101" t="str">
        <f>IF(I26="","",MAX(H$1:H25)+1)</f>
        <v/>
      </c>
      <c r="I26" s="1" t="str">
        <f>IF('Game Data'!$D26=I$2,'Game Data'!$K26,IF('Game Data'!$E26=I$2,'Game Data'!$L26,IF('Game Data'!$F26=I$2,'Game Data'!$M26,IF('Game Data'!$G26=I$2,'Game Data'!$N26,IF('Game Data'!$H26=I$2,'Game Data'!$O26,"")))))</f>
        <v/>
      </c>
      <c r="J26" s="101">
        <f>IF(K26="","",MAX(J$1:J25)+1)</f>
        <v>8</v>
      </c>
      <c r="K26" s="1">
        <f>IF('Game Data'!$D26=K$2,'Game Data'!$K26,IF('Game Data'!$E26=K$2,'Game Data'!$L26,IF('Game Data'!$F26=K$2,'Game Data'!$M26,IF('Game Data'!$G26=K$2,'Game Data'!$N26,IF('Game Data'!$H26=K$2,'Game Data'!$O26,"")))))</f>
        <v>30</v>
      </c>
      <c r="L26" s="101">
        <f>IF(M26="","",MAX(L$1:L25)+1)</f>
        <v>9</v>
      </c>
      <c r="M26" s="1">
        <f>IF('Game Data'!$D26=M$2,'Game Data'!$K26,IF('Game Data'!$E26=M$2,'Game Data'!$L26,IF('Game Data'!$F26=M$2,'Game Data'!$M26,IF('Game Data'!$G26=M$2,'Game Data'!$N26,IF('Game Data'!$H26=M$2,'Game Data'!$O26,"")))))</f>
        <v>19</v>
      </c>
      <c r="N26" s="101">
        <f>IF(O26="","",MAX(N$1:N25)+1)</f>
        <v>12</v>
      </c>
      <c r="O26" s="1">
        <f>IF('Game Data'!$D26=O$2,'Game Data'!$K26,IF('Game Data'!$E26=O$2,'Game Data'!$L26,IF('Game Data'!$F26=O$2,'Game Data'!$M26,IF('Game Data'!$G26=O$2,'Game Data'!$N26,IF('Game Data'!$H26=O$2,'Game Data'!$O26,"")))))</f>
        <v>13</v>
      </c>
      <c r="P26" s="101" t="str">
        <f>IF(Q26="","",MAX(P$1:P25)+1)</f>
        <v/>
      </c>
      <c r="Q26" s="1" t="str">
        <f>IF('Game Data'!$D26=Q$2,'Game Data'!$K26,IF('Game Data'!$E26=Q$2,'Game Data'!$L26,IF('Game Data'!$F26=Q$2,'Game Data'!$M26,IF('Game Data'!$G26=Q$2,'Game Data'!$N26,IF('Game Data'!$H26=Q$2,'Game Data'!$O26,"")))))</f>
        <v/>
      </c>
      <c r="R26" s="101" t="str">
        <f>IF(S26="","",MAX(R$1:R25)+1)</f>
        <v/>
      </c>
      <c r="S26" s="1" t="str">
        <f>IF('Game Data'!$D26=S$2,'Game Data'!$K26,IF('Game Data'!$E26=S$2,'Game Data'!$L26,IF('Game Data'!$F26=S$2,'Game Data'!$M26,IF('Game Data'!$G26=S$2,'Game Data'!$N26,IF('Game Data'!$H26=S$2,'Game Data'!$O26,"")))))</f>
        <v/>
      </c>
      <c r="T26" s="101" t="str">
        <f>IF(U26="","",MAX(T$1:T25)+1)</f>
        <v/>
      </c>
      <c r="U26" s="1" t="str">
        <f>IF('Game Data'!$D26=U$2,'Game Data'!$K26,IF('Game Data'!$E26=U$2,'Game Data'!$L26,IF('Game Data'!$F26=U$2,'Game Data'!$M26,IF('Game Data'!$G26=U$2,'Game Data'!$N26,IF('Game Data'!$H26=U$2,'Game Data'!$O26,"")))))</f>
        <v/>
      </c>
      <c r="W26" t="str">
        <f>_xlfn.CONCAT('Game Data'!D26:H26)</f>
        <v>Riverfolk CompanyLizard CultEyrie DynastiesUnderground Duchy</v>
      </c>
      <c r="X26" s="9" t="s">
        <v>56</v>
      </c>
      <c r="Y26" s="29" t="s">
        <v>13</v>
      </c>
      <c r="Z26" s="29" t="s">
        <v>76</v>
      </c>
      <c r="AA26" s="29" t="s">
        <v>20</v>
      </c>
      <c r="AB26" s="29" t="s">
        <v>21</v>
      </c>
      <c r="AC26" s="29" t="s">
        <v>14</v>
      </c>
      <c r="AD26" s="29" t="s">
        <v>19</v>
      </c>
      <c r="AE26" s="29" t="s">
        <v>16</v>
      </c>
      <c r="AF26" s="29" t="s">
        <v>17</v>
      </c>
      <c r="AG26" s="29" t="s">
        <v>15</v>
      </c>
      <c r="AH26" s="30" t="s">
        <v>12</v>
      </c>
    </row>
    <row r="27" spans="2:36" x14ac:dyDescent="0.25">
      <c r="B27" s="101">
        <f>IF(C27="","",MAX(B$1:B26)+1)</f>
        <v>13</v>
      </c>
      <c r="C27" s="1">
        <f>IF('Game Data'!$D27=C$2,'Game Data'!$K27,IF('Game Data'!$E27=C$2,'Game Data'!$L27,IF('Game Data'!$F27=C$2,'Game Data'!$M27,IF('Game Data'!$G27=C$2,'Game Data'!$N27,IF('Game Data'!$H27=C$2,'Game Data'!$O27,"")))))</f>
        <v>18</v>
      </c>
      <c r="D27" s="101">
        <f>IF(E27="","",MAX(D$1:D26)+1)</f>
        <v>14</v>
      </c>
      <c r="E27" s="1">
        <f>IF('Game Data'!$D27=E$2,'Game Data'!$K27,IF('Game Data'!$E27=E$2,'Game Data'!$L27,IF('Game Data'!$F27=E$2,'Game Data'!$M27,IF('Game Data'!$G27=E$2,'Game Data'!$N27,IF('Game Data'!$H27=E$2,'Game Data'!$O27,"")))))</f>
        <v>30</v>
      </c>
      <c r="F27" s="101" t="str">
        <f>IF(G27="","",MAX(F$1:F26)+1)</f>
        <v/>
      </c>
      <c r="G27" s="1" t="str">
        <f>IF('Game Data'!$D27=G$2,'Game Data'!$K27,IF('Game Data'!$E27=G$2,'Game Data'!$L27,IF('Game Data'!$F27=G$2,'Game Data'!$M27,IF('Game Data'!$G27=G$2,'Game Data'!$N27,IF('Game Data'!$H27=G$2,'Game Data'!$O27,"")))))</f>
        <v/>
      </c>
      <c r="H27" s="101" t="str">
        <f>IF(I27="","",MAX(H$1:H26)+1)</f>
        <v/>
      </c>
      <c r="I27" s="1" t="str">
        <f>IF('Game Data'!$D27=I$2,'Game Data'!$K27,IF('Game Data'!$E27=I$2,'Game Data'!$L27,IF('Game Data'!$F27=I$2,'Game Data'!$M27,IF('Game Data'!$G27=I$2,'Game Data'!$N27,IF('Game Data'!$H27=I$2,'Game Data'!$O27,"")))))</f>
        <v/>
      </c>
      <c r="J27" s="101" t="str">
        <f>IF(K27="","",MAX(J$1:J26)+1)</f>
        <v/>
      </c>
      <c r="K27" s="1" t="str">
        <f>IF('Game Data'!$D27=K$2,'Game Data'!$K27,IF('Game Data'!$E27=K$2,'Game Data'!$L27,IF('Game Data'!$F27=K$2,'Game Data'!$M27,IF('Game Data'!$G27=K$2,'Game Data'!$N27,IF('Game Data'!$H27=K$2,'Game Data'!$O27,"")))))</f>
        <v/>
      </c>
      <c r="L27" s="101" t="str">
        <f>IF(M27="","",MAX(L$1:L26)+1)</f>
        <v/>
      </c>
      <c r="M27" s="1" t="str">
        <f>IF('Game Data'!$D27=M$2,'Game Data'!$K27,IF('Game Data'!$E27=M$2,'Game Data'!$L27,IF('Game Data'!$F27=M$2,'Game Data'!$M27,IF('Game Data'!$G27=M$2,'Game Data'!$N27,IF('Game Data'!$H27=M$2,'Game Data'!$O27,"")))))</f>
        <v/>
      </c>
      <c r="N27" s="101">
        <f>IF(O27="","",MAX(N$1:N26)+1)</f>
        <v>13</v>
      </c>
      <c r="O27" s="1">
        <f>IF('Game Data'!$D27=O$2,'Game Data'!$K27,IF('Game Data'!$E27=O$2,'Game Data'!$L27,IF('Game Data'!$F27=O$2,'Game Data'!$M27,IF('Game Data'!$G27=O$2,'Game Data'!$N27,IF('Game Data'!$H27=O$2,'Game Data'!$O27,"")))))</f>
        <v>23</v>
      </c>
      <c r="P27" s="101" t="str">
        <f>IF(Q27="","",MAX(P$1:P26)+1)</f>
        <v/>
      </c>
      <c r="Q27" s="1" t="str">
        <f>IF('Game Data'!$D27=Q$2,'Game Data'!$K27,IF('Game Data'!$E27=Q$2,'Game Data'!$L27,IF('Game Data'!$F27=Q$2,'Game Data'!$M27,IF('Game Data'!$G27=Q$2,'Game Data'!$N27,IF('Game Data'!$H27=Q$2,'Game Data'!$O27,"")))))</f>
        <v/>
      </c>
      <c r="R27" s="101">
        <f>IF(S27="","",MAX(R$1:R26)+1)</f>
        <v>11</v>
      </c>
      <c r="S27" s="1">
        <f>IF('Game Data'!$D27=S$2,'Game Data'!$K27,IF('Game Data'!$E27=S$2,'Game Data'!$L27,IF('Game Data'!$F27=S$2,'Game Data'!$M27,IF('Game Data'!$G27=S$2,'Game Data'!$N27,IF('Game Data'!$H27=S$2,'Game Data'!$O27,"")))))</f>
        <v>23</v>
      </c>
      <c r="T27" s="101" t="str">
        <f>IF(U27="","",MAX(T$1:T26)+1)</f>
        <v/>
      </c>
      <c r="U27" s="1" t="str">
        <f>IF('Game Data'!$D27=U$2,'Game Data'!$K27,IF('Game Data'!$E27=U$2,'Game Data'!$L27,IF('Game Data'!$F27=U$2,'Game Data'!$M27,IF('Game Data'!$G27=U$2,'Game Data'!$N27,IF('Game Data'!$H27=U$2,'Game Data'!$O27,"")))))</f>
        <v/>
      </c>
      <c r="W27" t="str">
        <f>_xlfn.CONCAT('Game Data'!D27:H27)</f>
        <v>Marquise de CatLord of the HundredsEyrie DynastiesUnderground Duchy</v>
      </c>
      <c r="X27" s="80" t="s">
        <v>13</v>
      </c>
      <c r="Y27" s="5" t="str">
        <f>IF($X27=Y$26,"-",COUNTIFS('Game Data'!$Q$3:$Q$150,Y$26,$W$3:$W$150,"*"&amp;Y$26&amp;"*",$W$3:$W$150,"&lt;&gt;"&amp;"*"&amp;$X27&amp;"*"))</f>
        <v>-</v>
      </c>
      <c r="Z27" s="16">
        <f>IF($X27=Z$26,"-",COUNTIFS('Game Data'!$Q$3:$Q$150,Z$26,$W$3:$W$150,"*"&amp;Z$26&amp;"*",$W$3:$W$150,"&lt;&gt;"&amp;"*"&amp;$X27&amp;"*"))</f>
        <v>9</v>
      </c>
      <c r="AA27" s="16">
        <f>IF($X27=AA$26,"-",COUNTIFS('Game Data'!$Q$3:$Q$150,AA$26,$W$3:$W$150,"*"&amp;AA$26&amp;"*",$W$3:$W$150,"&lt;&gt;"&amp;"*"&amp;$X27&amp;"*"))</f>
        <v>4</v>
      </c>
      <c r="AB27" s="16">
        <f>IF($X27=AB$26,"-",COUNTIFS('Game Data'!$Q$3:$Q$150,AB$26,$W$3:$W$150,"*"&amp;AB$26&amp;"*",$W$3:$W$150,"&lt;&gt;"&amp;"*"&amp;$X27&amp;"*"))</f>
        <v>2</v>
      </c>
      <c r="AC27" s="16">
        <f>IF($X27=AC$26,"-",COUNTIFS('Game Data'!$Q$3:$Q$150,AC$26,$W$3:$W$150,"*"&amp;AC$26&amp;"*",$W$3:$W$150,"&lt;&gt;"&amp;"*"&amp;$X27&amp;"*"))</f>
        <v>3</v>
      </c>
      <c r="AD27" s="16">
        <f>IF($X27=AD$26,"-",COUNTIFS('Game Data'!$Q$3:$Q$150,AD$26,$W$3:$W$150,"*"&amp;AD$26&amp;"*",$W$3:$W$150,"&lt;&gt;"&amp;"*"&amp;$X27&amp;"*"))</f>
        <v>1</v>
      </c>
      <c r="AE27" s="16">
        <f>IF($X27=AE$26,"-",COUNTIFS('Game Data'!$Q$3:$Q$150,AE$26,$W$3:$W$150,"*"&amp;AE$26&amp;"*",$W$3:$W$150,"&lt;&gt;"&amp;"*"&amp;$X27&amp;"*"))</f>
        <v>2</v>
      </c>
      <c r="AF27" s="16">
        <f>IF($X27=AF$26,"-",COUNTIFS('Game Data'!$Q$3:$Q$150,AF$26,$W$3:$W$150,"*"&amp;AF$26&amp;"*",$W$3:$W$150,"&lt;&gt;"&amp;"*"&amp;$X27&amp;"*"))</f>
        <v>2</v>
      </c>
      <c r="AG27" s="16">
        <f>IF($X27=AG$26,"-",COUNTIFS('Game Data'!$Q$3:$Q$150,AG$26,$W$3:$W$150,"*"&amp;AG$26&amp;"*",$W$3:$W$150,"&lt;&gt;"&amp;"*"&amp;$X27&amp;"*"))</f>
        <v>2</v>
      </c>
      <c r="AH27" s="2">
        <f>IF($X27=AH$26,"-",COUNTIFS('Game Data'!$Q$3:$Q$150,AH$26,$W$3:$W$150,"*"&amp;AH$26&amp;"*",$W$3:$W$150,"&lt;&gt;"&amp;"*"&amp;$X27&amp;"*"))</f>
        <v>6</v>
      </c>
    </row>
    <row r="28" spans="2:36" x14ac:dyDescent="0.25">
      <c r="B28" s="101" t="str">
        <f>IF(C28="","",MAX(B$1:B27)+1)</f>
        <v/>
      </c>
      <c r="C28" s="1" t="str">
        <f>IF('Game Data'!$D28=C$2,'Game Data'!$K28,IF('Game Data'!$E28=C$2,'Game Data'!$L28,IF('Game Data'!$F28=C$2,'Game Data'!$M28,IF('Game Data'!$G28=C$2,'Game Data'!$N28,IF('Game Data'!$H28=C$2,'Game Data'!$O28,"")))))</f>
        <v/>
      </c>
      <c r="D28" s="101">
        <f>IF(E28="","",MAX(D$1:D27)+1)</f>
        <v>15</v>
      </c>
      <c r="E28" s="1">
        <f>IF('Game Data'!$D28=E$2,'Game Data'!$K28,IF('Game Data'!$E28=E$2,'Game Data'!$L28,IF('Game Data'!$F28=E$2,'Game Data'!$M28,IF('Game Data'!$G28=E$2,'Game Data'!$N28,IF('Game Data'!$H28=E$2,'Game Data'!$O28,"")))))</f>
        <v>24</v>
      </c>
      <c r="F28" s="101">
        <f>IF(G28="","",MAX(F$1:F27)+1)</f>
        <v>12</v>
      </c>
      <c r="G28" s="1">
        <f>IF('Game Data'!$D28=G$2,'Game Data'!$K28,IF('Game Data'!$E28=G$2,'Game Data'!$L28,IF('Game Data'!$F28=G$2,'Game Data'!$M28,IF('Game Data'!$G28=G$2,'Game Data'!$N28,IF('Game Data'!$H28=G$2,'Game Data'!$O28,"")))))</f>
        <v>30</v>
      </c>
      <c r="H28" s="101" t="str">
        <f>IF(I28="","",MAX(H$1:H27)+1)</f>
        <v/>
      </c>
      <c r="I28" s="1" t="str">
        <f>IF('Game Data'!$D28=I$2,'Game Data'!$K28,IF('Game Data'!$E28=I$2,'Game Data'!$L28,IF('Game Data'!$F28=I$2,'Game Data'!$M28,IF('Game Data'!$G28=I$2,'Game Data'!$N28,IF('Game Data'!$H28=I$2,'Game Data'!$O28,"")))))</f>
        <v/>
      </c>
      <c r="J28" s="101" t="str">
        <f>IF(K28="","",MAX(J$1:J27)+1)</f>
        <v/>
      </c>
      <c r="K28" s="1" t="str">
        <f>IF('Game Data'!$D28=K$2,'Game Data'!$K28,IF('Game Data'!$E28=K$2,'Game Data'!$L28,IF('Game Data'!$F28=K$2,'Game Data'!$M28,IF('Game Data'!$G28=K$2,'Game Data'!$N28,IF('Game Data'!$H28=K$2,'Game Data'!$O28,"")))))</f>
        <v/>
      </c>
      <c r="L28" s="101" t="str">
        <f>IF(M28="","",MAX(L$1:L27)+1)</f>
        <v/>
      </c>
      <c r="M28" s="1" t="str">
        <f>IF('Game Data'!$D28=M$2,'Game Data'!$K28,IF('Game Data'!$E28=M$2,'Game Data'!$L28,IF('Game Data'!$F28=M$2,'Game Data'!$M28,IF('Game Data'!$G28=M$2,'Game Data'!$N28,IF('Game Data'!$H28=M$2,'Game Data'!$O28,"")))))</f>
        <v/>
      </c>
      <c r="N28" s="101" t="str">
        <f>IF(O28="","",MAX(N$1:N27)+1)</f>
        <v/>
      </c>
      <c r="O28" s="1" t="str">
        <f>IF('Game Data'!$D28=O$2,'Game Data'!$K28,IF('Game Data'!$E28=O$2,'Game Data'!$L28,IF('Game Data'!$F28=O$2,'Game Data'!$M28,IF('Game Data'!$G28=O$2,'Game Data'!$N28,IF('Game Data'!$H28=O$2,'Game Data'!$O28,"")))))</f>
        <v/>
      </c>
      <c r="P28" s="101" t="str">
        <f>IF(Q28="","",MAX(P$1:P27)+1)</f>
        <v/>
      </c>
      <c r="Q28" s="1" t="str">
        <f>IF('Game Data'!$D28=Q$2,'Game Data'!$K28,IF('Game Data'!$E28=Q$2,'Game Data'!$L28,IF('Game Data'!$F28=Q$2,'Game Data'!$M28,IF('Game Data'!$G28=Q$2,'Game Data'!$N28,IF('Game Data'!$H28=Q$2,'Game Data'!$O28,"")))))</f>
        <v/>
      </c>
      <c r="R28" s="101">
        <f>IF(S28="","",MAX(R$1:R27)+1)</f>
        <v>12</v>
      </c>
      <c r="S28" s="1">
        <f>IF('Game Data'!$D28=S$2,'Game Data'!$K28,IF('Game Data'!$E28=S$2,'Game Data'!$L28,IF('Game Data'!$F28=S$2,'Game Data'!$M28,IF('Game Data'!$G28=S$2,'Game Data'!$N28,IF('Game Data'!$H28=S$2,'Game Data'!$O28,"")))))</f>
        <v>23</v>
      </c>
      <c r="T28" s="101">
        <f>IF(U28="","",MAX(T$1:T27)+1)</f>
        <v>10</v>
      </c>
      <c r="U28" s="1">
        <f>IF('Game Data'!$D28=U$2,'Game Data'!$K28,IF('Game Data'!$E28=U$2,'Game Data'!$L28,IF('Game Data'!$F28=U$2,'Game Data'!$M28,IF('Game Data'!$G28=U$2,'Game Data'!$N28,IF('Game Data'!$H28=U$2,'Game Data'!$O28,"")))))</f>
        <v>13</v>
      </c>
      <c r="W28" t="str">
        <f>_xlfn.CONCAT('Game Data'!D28:H28)</f>
        <v>Eyrie DynastiesLord of the HundredsKeepers in IronWoodland Alliance</v>
      </c>
      <c r="X28" s="80" t="s">
        <v>76</v>
      </c>
      <c r="Y28" s="10">
        <f>IF($X28=Y$26,"-",COUNTIFS('Game Data'!$Q$3:$Q$150,Y$26,$W$3:$W$150,"*"&amp;Y$26&amp;"*",$W$3:$W$150,"&lt;&gt;"&amp;"*"&amp;$X28&amp;"*"))</f>
        <v>1</v>
      </c>
      <c r="Z28" s="1" t="str">
        <f>IF($X28=Z$26,"-",COUNTIFS('Game Data'!$Q$3:$Q$150,Z$26,$W$3:$W$150,"*"&amp;Z$26&amp;"*",$W$3:$W$150,"&lt;&gt;"&amp;"*"&amp;$X28&amp;"*"))</f>
        <v>-</v>
      </c>
      <c r="AA28" s="1">
        <f>IF($X28=AA$26,"-",COUNTIFS('Game Data'!$Q$3:$Q$150,AA$26,$W$3:$W$150,"*"&amp;AA$26&amp;"*",$W$3:$W$150,"&lt;&gt;"&amp;"*"&amp;$X28&amp;"*"))</f>
        <v>5</v>
      </c>
      <c r="AB28" s="1">
        <f>IF($X28=AB$26,"-",COUNTIFS('Game Data'!$Q$3:$Q$150,AB$26,$W$3:$W$150,"*"&amp;AB$26&amp;"*",$W$3:$W$150,"&lt;&gt;"&amp;"*"&amp;$X28&amp;"*"))</f>
        <v>2</v>
      </c>
      <c r="AC28" s="1">
        <f>IF($X28=AC$26,"-",COUNTIFS('Game Data'!$Q$3:$Q$150,AC$26,$W$3:$W$150,"*"&amp;AC$26&amp;"*",$W$3:$W$150,"&lt;&gt;"&amp;"*"&amp;$X28&amp;"*"))</f>
        <v>1</v>
      </c>
      <c r="AD28" s="1">
        <f>IF($X28=AD$26,"-",COUNTIFS('Game Data'!$Q$3:$Q$150,AD$26,$W$3:$W$150,"*"&amp;AD$26&amp;"*",$W$3:$W$150,"&lt;&gt;"&amp;"*"&amp;$X28&amp;"*"))</f>
        <v>1</v>
      </c>
      <c r="AE28" s="1">
        <f>IF($X28=AE$26,"-",COUNTIFS('Game Data'!$Q$3:$Q$150,AE$26,$W$3:$W$150,"*"&amp;AE$26&amp;"*",$W$3:$W$150,"&lt;&gt;"&amp;"*"&amp;$X28&amp;"*"))</f>
        <v>4</v>
      </c>
      <c r="AF28" s="1">
        <f>IF($X28=AF$26,"-",COUNTIFS('Game Data'!$Q$3:$Q$150,AF$26,$W$3:$W$150,"*"&amp;AF$26&amp;"*",$W$3:$W$150,"&lt;&gt;"&amp;"*"&amp;$X28&amp;"*"))</f>
        <v>2</v>
      </c>
      <c r="AG28" s="1">
        <f>IF($X28=AG$26,"-",COUNTIFS('Game Data'!$Q$3:$Q$150,AG$26,$W$3:$W$150,"*"&amp;AG$26&amp;"*",$W$3:$W$150,"&lt;&gt;"&amp;"*"&amp;$X28&amp;"*"))</f>
        <v>0</v>
      </c>
      <c r="AH28" s="6">
        <f>IF($X28=AH$26,"-",COUNTIFS('Game Data'!$Q$3:$Q$150,AH$26,$W$3:$W$150,"*"&amp;AH$26&amp;"*",$W$3:$W$150,"&lt;&gt;"&amp;"*"&amp;$X28&amp;"*"))</f>
        <v>6</v>
      </c>
    </row>
    <row r="29" spans="2:36" x14ac:dyDescent="0.25">
      <c r="B29" s="101" t="str">
        <f>IF(C29="","",MAX(B$1:B28)+1)</f>
        <v/>
      </c>
      <c r="C29" s="1" t="str">
        <f>IF('Game Data'!$D29=C$2,'Game Data'!$K29,IF('Game Data'!$E29=C$2,'Game Data'!$L29,IF('Game Data'!$F29=C$2,'Game Data'!$M29,IF('Game Data'!$G29=C$2,'Game Data'!$N29,IF('Game Data'!$H29=C$2,'Game Data'!$O29,"")))))</f>
        <v/>
      </c>
      <c r="D29" s="101">
        <f>IF(E29="","",MAX(D$1:D28)+1)</f>
        <v>16</v>
      </c>
      <c r="E29" s="1">
        <f>IF('Game Data'!$D29=E$2,'Game Data'!$K29,IF('Game Data'!$E29=E$2,'Game Data'!$L29,IF('Game Data'!$F29=E$2,'Game Data'!$M29,IF('Game Data'!$G29=E$2,'Game Data'!$N29,IF('Game Data'!$H29=E$2,'Game Data'!$O29,"")))))</f>
        <v>30</v>
      </c>
      <c r="F29" s="101" t="str">
        <f>IF(G29="","",MAX(F$1:F28)+1)</f>
        <v/>
      </c>
      <c r="G29" s="1" t="str">
        <f>IF('Game Data'!$D29=G$2,'Game Data'!$K29,IF('Game Data'!$E29=G$2,'Game Data'!$L29,IF('Game Data'!$F29=G$2,'Game Data'!$M29,IF('Game Data'!$G29=G$2,'Game Data'!$N29,IF('Game Data'!$H29=G$2,'Game Data'!$O29,"")))))</f>
        <v/>
      </c>
      <c r="H29" s="101" t="str">
        <f>IF(I29="","",MAX(H$1:H28)+1)</f>
        <v/>
      </c>
      <c r="I29" s="1" t="str">
        <f>IF('Game Data'!$D29=I$2,'Game Data'!$K29,IF('Game Data'!$E29=I$2,'Game Data'!$L29,IF('Game Data'!$F29=I$2,'Game Data'!$M29,IF('Game Data'!$G29=I$2,'Game Data'!$N29,IF('Game Data'!$H29=I$2,'Game Data'!$O29,"")))))</f>
        <v/>
      </c>
      <c r="J29" s="101">
        <f>IF(K29="","",MAX(J$1:J28)+1)</f>
        <v>9</v>
      </c>
      <c r="K29" s="1">
        <f>IF('Game Data'!$D29=K$2,'Game Data'!$K29,IF('Game Data'!$E29=K$2,'Game Data'!$L29,IF('Game Data'!$F29=K$2,'Game Data'!$M29,IF('Game Data'!$G29=K$2,'Game Data'!$N29,IF('Game Data'!$H29=K$2,'Game Data'!$O29,"")))))</f>
        <v>19</v>
      </c>
      <c r="L29" s="101">
        <f>IF(M29="","",MAX(L$1:L28)+1)</f>
        <v>10</v>
      </c>
      <c r="M29" s="1">
        <f>IF('Game Data'!$D29=M$2,'Game Data'!$K29,IF('Game Data'!$E29=M$2,'Game Data'!$L29,IF('Game Data'!$F29=M$2,'Game Data'!$M29,IF('Game Data'!$G29=M$2,'Game Data'!$N29,IF('Game Data'!$H29=M$2,'Game Data'!$O29,"")))))</f>
        <v>17</v>
      </c>
      <c r="N29" s="101" t="str">
        <f>IF(O29="","",MAX(N$1:N28)+1)</f>
        <v/>
      </c>
      <c r="O29" s="1" t="str">
        <f>IF('Game Data'!$D29=O$2,'Game Data'!$K29,IF('Game Data'!$E29=O$2,'Game Data'!$L29,IF('Game Data'!$F29=O$2,'Game Data'!$M29,IF('Game Data'!$G29=O$2,'Game Data'!$N29,IF('Game Data'!$H29=O$2,'Game Data'!$O29,"")))))</f>
        <v/>
      </c>
      <c r="P29" s="101">
        <f>IF(Q29="","",MAX(P$1:P28)+1)</f>
        <v>10</v>
      </c>
      <c r="Q29" s="1">
        <f>IF('Game Data'!$D29=Q$2,'Game Data'!$K29,IF('Game Data'!$E29=Q$2,'Game Data'!$L29,IF('Game Data'!$F29=Q$2,'Game Data'!$M29,IF('Game Data'!$G29=Q$2,'Game Data'!$N29,IF('Game Data'!$H29=Q$2,'Game Data'!$O29,"")))))</f>
        <v>24</v>
      </c>
      <c r="R29" s="101" t="str">
        <f>IF(S29="","",MAX(R$1:R28)+1)</f>
        <v/>
      </c>
      <c r="S29" s="1" t="str">
        <f>IF('Game Data'!$D29=S$2,'Game Data'!$K29,IF('Game Data'!$E29=S$2,'Game Data'!$L29,IF('Game Data'!$F29=S$2,'Game Data'!$M29,IF('Game Data'!$G29=S$2,'Game Data'!$N29,IF('Game Data'!$H29=S$2,'Game Data'!$O29,"")))))</f>
        <v/>
      </c>
      <c r="T29" s="101" t="str">
        <f>IF(U29="","",MAX(T$1:T28)+1)</f>
        <v/>
      </c>
      <c r="U29" s="1" t="str">
        <f>IF('Game Data'!$D29=U$2,'Game Data'!$K29,IF('Game Data'!$E29=U$2,'Game Data'!$L29,IF('Game Data'!$F29=U$2,'Game Data'!$M29,IF('Game Data'!$G29=U$2,'Game Data'!$N29,IF('Game Data'!$H29=U$2,'Game Data'!$O29,"")))))</f>
        <v/>
      </c>
      <c r="W29" t="str">
        <f>_xlfn.CONCAT('Game Data'!D29:H29)</f>
        <v>Eyrie DynastiesLizard CultCorvid ConspiracyRiverfolk Company</v>
      </c>
      <c r="X29" s="80" t="s">
        <v>20</v>
      </c>
      <c r="Y29" s="10">
        <f>IF($X29=Y$26,"-",COUNTIFS('Game Data'!$Q$3:$Q$150,Y$26,$W$3:$W$150,"*"&amp;Y$26&amp;"*",$W$3:$W$150,"&lt;&gt;"&amp;"*"&amp;$X29&amp;"*"))</f>
        <v>2</v>
      </c>
      <c r="Z29" s="1">
        <f>IF($X29=Z$26,"-",COUNTIFS('Game Data'!$Q$3:$Q$150,Z$26,$W$3:$W$150,"*"&amp;Z$26&amp;"*",$W$3:$W$150,"&lt;&gt;"&amp;"*"&amp;$X29&amp;"*"))</f>
        <v>7</v>
      </c>
      <c r="AA29" s="1" t="str">
        <f>IF($X29=AA$26,"-",COUNTIFS('Game Data'!$Q$3:$Q$150,AA$26,$W$3:$W$150,"*"&amp;AA$26&amp;"*",$W$3:$W$150,"&lt;&gt;"&amp;"*"&amp;$X29&amp;"*"))</f>
        <v>-</v>
      </c>
      <c r="AB29" s="1">
        <f>IF($X29=AB$26,"-",COUNTIFS('Game Data'!$Q$3:$Q$150,AB$26,$W$3:$W$150,"*"&amp;AB$26&amp;"*",$W$3:$W$150,"&lt;&gt;"&amp;"*"&amp;$X29&amp;"*"))</f>
        <v>1</v>
      </c>
      <c r="AC29" s="1">
        <f>IF($X29=AC$26,"-",COUNTIFS('Game Data'!$Q$3:$Q$150,AC$26,$W$3:$W$150,"*"&amp;AC$26&amp;"*",$W$3:$W$150,"&lt;&gt;"&amp;"*"&amp;$X29&amp;"*"))</f>
        <v>4</v>
      </c>
      <c r="AD29" s="1">
        <f>IF($X29=AD$26,"-",COUNTIFS('Game Data'!$Q$3:$Q$150,AD$26,$W$3:$W$150,"*"&amp;AD$26&amp;"*",$W$3:$W$150,"&lt;&gt;"&amp;"*"&amp;$X29&amp;"*"))</f>
        <v>2</v>
      </c>
      <c r="AE29" s="1">
        <f>IF($X29=AE$26,"-",COUNTIFS('Game Data'!$Q$3:$Q$150,AE$26,$W$3:$W$150,"*"&amp;AE$26&amp;"*",$W$3:$W$150,"&lt;&gt;"&amp;"*"&amp;$X29&amp;"*"))</f>
        <v>3</v>
      </c>
      <c r="AF29" s="1">
        <f>IF($X29=AF$26,"-",COUNTIFS('Game Data'!$Q$3:$Q$150,AF$26,$W$3:$W$150,"*"&amp;AF$26&amp;"*",$W$3:$W$150,"&lt;&gt;"&amp;"*"&amp;$X29&amp;"*"))</f>
        <v>1</v>
      </c>
      <c r="AG29" s="1">
        <f>IF($X29=AG$26,"-",COUNTIFS('Game Data'!$Q$3:$Q$150,AG$26,$W$3:$W$150,"*"&amp;AG$26&amp;"*",$W$3:$W$150,"&lt;&gt;"&amp;"*"&amp;$X29&amp;"*"))</f>
        <v>1</v>
      </c>
      <c r="AH29" s="6">
        <f>IF($X29=AH$26,"-",COUNTIFS('Game Data'!$Q$3:$Q$150,AH$26,$W$3:$W$150,"*"&amp;AH$26&amp;"*",$W$3:$W$150,"&lt;&gt;"&amp;"*"&amp;$X29&amp;"*"))</f>
        <v>5</v>
      </c>
    </row>
    <row r="30" spans="2:36" x14ac:dyDescent="0.25">
      <c r="B30" s="101" t="str">
        <f>IF(C30="","",MAX(B$1:B29)+1)</f>
        <v/>
      </c>
      <c r="C30" s="1" t="str">
        <f>IF('Game Data'!$D30=C$2,'Game Data'!$K30,IF('Game Data'!$E30=C$2,'Game Data'!$L30,IF('Game Data'!$F30=C$2,'Game Data'!$M30,IF('Game Data'!$G30=C$2,'Game Data'!$N30,IF('Game Data'!$H30=C$2,'Game Data'!$O30,"")))))</f>
        <v/>
      </c>
      <c r="D30" s="101" t="str">
        <f>IF(E30="","",MAX(D$1:D29)+1)</f>
        <v/>
      </c>
      <c r="E30" s="1" t="str">
        <f>IF('Game Data'!$D30=E$2,'Game Data'!$K30,IF('Game Data'!$E30=E$2,'Game Data'!$L30,IF('Game Data'!$F30=E$2,'Game Data'!$M30,IF('Game Data'!$G30=E$2,'Game Data'!$N30,IF('Game Data'!$H30=E$2,'Game Data'!$O30,"")))))</f>
        <v/>
      </c>
      <c r="F30" s="101">
        <f>IF(G30="","",MAX(F$1:F29)+1)</f>
        <v>13</v>
      </c>
      <c r="G30" s="1">
        <f>IF('Game Data'!$D30=G$2,'Game Data'!$K30,IF('Game Data'!$E30=G$2,'Game Data'!$L30,IF('Game Data'!$F30=G$2,'Game Data'!$M30,IF('Game Data'!$G30=G$2,'Game Data'!$N30,IF('Game Data'!$H30=G$2,'Game Data'!$O30,"")))))</f>
        <v>22</v>
      </c>
      <c r="H30" s="101" t="str">
        <f>IF(I30="","",MAX(H$1:H29)+1)</f>
        <v/>
      </c>
      <c r="I30" s="1" t="str">
        <f>IF('Game Data'!$D30=I$2,'Game Data'!$K30,IF('Game Data'!$E30=I$2,'Game Data'!$L30,IF('Game Data'!$F30=I$2,'Game Data'!$M30,IF('Game Data'!$G30=I$2,'Game Data'!$N30,IF('Game Data'!$H30=I$2,'Game Data'!$O30,"")))))</f>
        <v/>
      </c>
      <c r="J30" s="101">
        <f>IF(K30="","",MAX(J$1:J29)+1)</f>
        <v>10</v>
      </c>
      <c r="K30" s="1">
        <f>IF('Game Data'!$D30=K$2,'Game Data'!$K30,IF('Game Data'!$E30=K$2,'Game Data'!$L30,IF('Game Data'!$F30=K$2,'Game Data'!$M30,IF('Game Data'!$G30=K$2,'Game Data'!$N30,IF('Game Data'!$H30=K$2,'Game Data'!$O30,"")))))</f>
        <v>8</v>
      </c>
      <c r="L30" s="101" t="str">
        <f>IF(M30="","",MAX(L$1:L29)+1)</f>
        <v/>
      </c>
      <c r="M30" s="1" t="str">
        <f>IF('Game Data'!$D30=M$2,'Game Data'!$K30,IF('Game Data'!$E30=M$2,'Game Data'!$L30,IF('Game Data'!$F30=M$2,'Game Data'!$M30,IF('Game Data'!$G30=M$2,'Game Data'!$N30,IF('Game Data'!$H30=M$2,'Game Data'!$O30,"")))))</f>
        <v/>
      </c>
      <c r="N30" s="101" t="str">
        <f>IF(O30="","",MAX(N$1:N29)+1)</f>
        <v/>
      </c>
      <c r="O30" s="1" t="str">
        <f>IF('Game Data'!$D30=O$2,'Game Data'!$K30,IF('Game Data'!$E30=O$2,'Game Data'!$L30,IF('Game Data'!$F30=O$2,'Game Data'!$M30,IF('Game Data'!$G30=O$2,'Game Data'!$N30,IF('Game Data'!$H30=O$2,'Game Data'!$O30,"")))))</f>
        <v/>
      </c>
      <c r="P30" s="101">
        <f>IF(Q30="","",MAX(P$1:P29)+1)</f>
        <v>11</v>
      </c>
      <c r="Q30" s="1">
        <f>IF('Game Data'!$D30=Q$2,'Game Data'!$K30,IF('Game Data'!$E30=Q$2,'Game Data'!$L30,IF('Game Data'!$F30=Q$2,'Game Data'!$M30,IF('Game Data'!$G30=Q$2,'Game Data'!$N30,IF('Game Data'!$H30=Q$2,'Game Data'!$O30,"")))))</f>
        <v>26</v>
      </c>
      <c r="R30" s="101" t="str">
        <f>IF(S30="","",MAX(R$1:R29)+1)</f>
        <v/>
      </c>
      <c r="S30" s="1" t="str">
        <f>IF('Game Data'!$D30=S$2,'Game Data'!$K30,IF('Game Data'!$E30=S$2,'Game Data'!$L30,IF('Game Data'!$F30=S$2,'Game Data'!$M30,IF('Game Data'!$G30=S$2,'Game Data'!$N30,IF('Game Data'!$H30=S$2,'Game Data'!$O30,"")))))</f>
        <v/>
      </c>
      <c r="T30" s="101">
        <f>IF(U30="","",MAX(T$1:T29)+1)</f>
        <v>11</v>
      </c>
      <c r="U30" s="1">
        <f>IF('Game Data'!$D30=U$2,'Game Data'!$K30,IF('Game Data'!$E30=U$2,'Game Data'!$L30,IF('Game Data'!$F30=U$2,'Game Data'!$M30,IF('Game Data'!$G30=U$2,'Game Data'!$N30,IF('Game Data'!$H30=U$2,'Game Data'!$O30,"")))))</f>
        <v>30</v>
      </c>
      <c r="W30" t="str">
        <f>_xlfn.CONCAT('Game Data'!D30:H30)</f>
        <v>Woodland AllianceCorvid ConspiracyLizard CultKeepers in Iron</v>
      </c>
      <c r="X30" s="80" t="s">
        <v>21</v>
      </c>
      <c r="Y30" s="10">
        <f>IF($X30=Y$26,"-",COUNTIFS('Game Data'!$Q$3:$Q$150,Y$26,$W$3:$W$150,"*"&amp;Y$26&amp;"*",$W$3:$W$150,"&lt;&gt;"&amp;"*"&amp;$X30&amp;"*"))</f>
        <v>2</v>
      </c>
      <c r="Z30" s="1">
        <f>IF($X30=Z$26,"-",COUNTIFS('Game Data'!$Q$3:$Q$150,Z$26,$W$3:$W$150,"*"&amp;Z$26&amp;"*",$W$3:$W$150,"&lt;&gt;"&amp;"*"&amp;$X30&amp;"*"))</f>
        <v>9</v>
      </c>
      <c r="AA30" s="1">
        <f>IF($X30=AA$26,"-",COUNTIFS('Game Data'!$Q$3:$Q$150,AA$26,$W$3:$W$150,"*"&amp;AA$26&amp;"*",$W$3:$W$150,"&lt;&gt;"&amp;"*"&amp;$X30&amp;"*"))</f>
        <v>4</v>
      </c>
      <c r="AB30" s="1" t="str">
        <f>IF($X30=AB$26,"-",COUNTIFS('Game Data'!$Q$3:$Q$150,AB$26,$W$3:$W$150,"*"&amp;AB$26&amp;"*",$W$3:$W$150,"&lt;&gt;"&amp;"*"&amp;$X30&amp;"*"))</f>
        <v>-</v>
      </c>
      <c r="AC30" s="1">
        <f>IF($X30=AC$26,"-",COUNTIFS('Game Data'!$Q$3:$Q$150,AC$26,$W$3:$W$150,"*"&amp;AC$26&amp;"*",$W$3:$W$150,"&lt;&gt;"&amp;"*"&amp;$X30&amp;"*"))</f>
        <v>3</v>
      </c>
      <c r="AD30" s="1">
        <f>IF($X30=AD$26,"-",COUNTIFS('Game Data'!$Q$3:$Q$150,AD$26,$W$3:$W$150,"*"&amp;AD$26&amp;"*",$W$3:$W$150,"&lt;&gt;"&amp;"*"&amp;$X30&amp;"*"))</f>
        <v>2</v>
      </c>
      <c r="AE30" s="1">
        <f>IF($X30=AE$26,"-",COUNTIFS('Game Data'!$Q$3:$Q$150,AE$26,$W$3:$W$150,"*"&amp;AE$26&amp;"*",$W$3:$W$150,"&lt;&gt;"&amp;"*"&amp;$X30&amp;"*"))</f>
        <v>1</v>
      </c>
      <c r="AF30" s="1">
        <f>IF($X30=AF$26,"-",COUNTIFS('Game Data'!$Q$3:$Q$150,AF$26,$W$3:$W$150,"*"&amp;AF$26&amp;"*",$W$3:$W$150,"&lt;&gt;"&amp;"*"&amp;$X30&amp;"*"))</f>
        <v>2</v>
      </c>
      <c r="AG30" s="1">
        <f>IF($X30=AG$26,"-",COUNTIFS('Game Data'!$Q$3:$Q$150,AG$26,$W$3:$W$150,"*"&amp;AG$26&amp;"*",$W$3:$W$150,"&lt;&gt;"&amp;"*"&amp;$X30&amp;"*"))</f>
        <v>2</v>
      </c>
      <c r="AH30" s="6">
        <f>IF($X30=AH$26,"-",COUNTIFS('Game Data'!$Q$3:$Q$150,AH$26,$W$3:$W$150,"*"&amp;AH$26&amp;"*",$W$3:$W$150,"&lt;&gt;"&amp;"*"&amp;$X30&amp;"*"))</f>
        <v>5</v>
      </c>
    </row>
    <row r="31" spans="2:36" x14ac:dyDescent="0.25">
      <c r="B31" s="101">
        <f>IF(C31="","",MAX(B$1:B30)+1)</f>
        <v>14</v>
      </c>
      <c r="C31" s="1">
        <f>IF('Game Data'!$D31=C$2,'Game Data'!$K31,IF('Game Data'!$E31=C$2,'Game Data'!$L31,IF('Game Data'!$F31=C$2,'Game Data'!$M31,IF('Game Data'!$G31=C$2,'Game Data'!$N31,IF('Game Data'!$H31=C$2,'Game Data'!$O31,"")))))</f>
        <v>17</v>
      </c>
      <c r="D31" s="101">
        <f>IF(E31="","",MAX(D$1:D30)+1)</f>
        <v>17</v>
      </c>
      <c r="E31" s="1">
        <f>IF('Game Data'!$D31=E$2,'Game Data'!$K31,IF('Game Data'!$E31=E$2,'Game Data'!$L31,IF('Game Data'!$F31=E$2,'Game Data'!$M31,IF('Game Data'!$G31=E$2,'Game Data'!$N31,IF('Game Data'!$H31=E$2,'Game Data'!$O31,"")))))</f>
        <v>30</v>
      </c>
      <c r="F31" s="101" t="str">
        <f>IF(G31="","",MAX(F$1:F30)+1)</f>
        <v/>
      </c>
      <c r="G31" s="1" t="str">
        <f>IF('Game Data'!$D31=G$2,'Game Data'!$K31,IF('Game Data'!$E31=G$2,'Game Data'!$L31,IF('Game Data'!$F31=G$2,'Game Data'!$M31,IF('Game Data'!$G31=G$2,'Game Data'!$N31,IF('Game Data'!$H31=G$2,'Game Data'!$O31,"")))))</f>
        <v/>
      </c>
      <c r="H31" s="101" t="str">
        <f>IF(I31="","",MAX(H$1:H30)+1)</f>
        <v/>
      </c>
      <c r="I31" s="1" t="str">
        <f>IF('Game Data'!$D31=I$2,'Game Data'!$K31,IF('Game Data'!$E31=I$2,'Game Data'!$L31,IF('Game Data'!$F31=I$2,'Game Data'!$M31,IF('Game Data'!$G31=I$2,'Game Data'!$N31,IF('Game Data'!$H31=I$2,'Game Data'!$O31,"")))))</f>
        <v/>
      </c>
      <c r="J31" s="101" t="str">
        <f>IF(K31="","",MAX(J$1:J30)+1)</f>
        <v/>
      </c>
      <c r="K31" s="1" t="str">
        <f>IF('Game Data'!$D31=K$2,'Game Data'!$K31,IF('Game Data'!$E31=K$2,'Game Data'!$L31,IF('Game Data'!$F31=K$2,'Game Data'!$M31,IF('Game Data'!$G31=K$2,'Game Data'!$N31,IF('Game Data'!$H31=K$2,'Game Data'!$O31,"")))))</f>
        <v/>
      </c>
      <c r="L31" s="101" t="str">
        <f>IF(M31="","",MAX(L$1:L30)+1)</f>
        <v/>
      </c>
      <c r="M31" s="1" t="str">
        <f>IF('Game Data'!$D31=M$2,'Game Data'!$K31,IF('Game Data'!$E31=M$2,'Game Data'!$L31,IF('Game Data'!$F31=M$2,'Game Data'!$M31,IF('Game Data'!$G31=M$2,'Game Data'!$N31,IF('Game Data'!$H31=M$2,'Game Data'!$O31,"")))))</f>
        <v/>
      </c>
      <c r="N31" s="101" t="str">
        <f>IF(O31="","",MAX(N$1:N30)+1)</f>
        <v/>
      </c>
      <c r="O31" s="1" t="str">
        <f>IF('Game Data'!$D31=O$2,'Game Data'!$K31,IF('Game Data'!$E31=O$2,'Game Data'!$L31,IF('Game Data'!$F31=O$2,'Game Data'!$M31,IF('Game Data'!$G31=O$2,'Game Data'!$N31,IF('Game Data'!$H31=O$2,'Game Data'!$O31,"")))))</f>
        <v/>
      </c>
      <c r="P31" s="101">
        <f>IF(Q31="","",MAX(P$1:P30)+1)</f>
        <v>12</v>
      </c>
      <c r="Q31" s="1">
        <f>IF('Game Data'!$D31=Q$2,'Game Data'!$K31,IF('Game Data'!$E31=Q$2,'Game Data'!$L31,IF('Game Data'!$F31=Q$2,'Game Data'!$M31,IF('Game Data'!$G31=Q$2,'Game Data'!$N31,IF('Game Data'!$H31=Q$2,'Game Data'!$O31,"")))))</f>
        <v>7</v>
      </c>
      <c r="R31" s="101">
        <f>IF(S31="","",MAX(R$1:R30)+1)</f>
        <v>13</v>
      </c>
      <c r="S31" s="1">
        <f>IF('Game Data'!$D31=S$2,'Game Data'!$K31,IF('Game Data'!$E31=S$2,'Game Data'!$L31,IF('Game Data'!$F31=S$2,'Game Data'!$M31,IF('Game Data'!$G31=S$2,'Game Data'!$N31,IF('Game Data'!$H31=S$2,'Game Data'!$O31,"")))))</f>
        <v>16</v>
      </c>
      <c r="T31" s="101" t="str">
        <f>IF(U31="","",MAX(T$1:T30)+1)</f>
        <v/>
      </c>
      <c r="U31" s="1" t="str">
        <f>IF('Game Data'!$D31=U$2,'Game Data'!$K31,IF('Game Data'!$E31=U$2,'Game Data'!$L31,IF('Game Data'!$F31=U$2,'Game Data'!$M31,IF('Game Data'!$G31=U$2,'Game Data'!$N31,IF('Game Data'!$H31=U$2,'Game Data'!$O31,"")))))</f>
        <v/>
      </c>
      <c r="W31" t="str">
        <f>_xlfn.CONCAT('Game Data'!D31:H31)</f>
        <v>Lord of the HundredsCorvid ConspiracyMarquise de CatEyrie Dynasties</v>
      </c>
      <c r="X31" s="80" t="s">
        <v>14</v>
      </c>
      <c r="Y31" s="10">
        <f>IF($X31=Y$26,"-",COUNTIFS('Game Data'!$Q$3:$Q$150,Y$26,$W$3:$W$150,"*"&amp;Y$26&amp;"*",$W$3:$W$150,"&lt;&gt;"&amp;"*"&amp;$X31&amp;"*"))</f>
        <v>3</v>
      </c>
      <c r="Z31" s="1">
        <f>IF($X31=Z$26,"-",COUNTIFS('Game Data'!$Q$3:$Q$150,Z$26,$W$3:$W$150,"*"&amp;Z$26&amp;"*",$W$3:$W$150,"&lt;&gt;"&amp;"*"&amp;$X31&amp;"*"))</f>
        <v>11</v>
      </c>
      <c r="AA31" s="1">
        <f>IF($X31=AA$26,"-",COUNTIFS('Game Data'!$Q$3:$Q$150,AA$26,$W$3:$W$150,"*"&amp;AA$26&amp;"*",$W$3:$W$150,"&lt;&gt;"&amp;"*"&amp;$X31&amp;"*"))</f>
        <v>5</v>
      </c>
      <c r="AB31" s="1">
        <f>IF($X31=AB$26,"-",COUNTIFS('Game Data'!$Q$3:$Q$150,AB$26,$W$3:$W$150,"*"&amp;AB$26&amp;"*",$W$3:$W$150,"&lt;&gt;"&amp;"*"&amp;$X31&amp;"*"))</f>
        <v>3</v>
      </c>
      <c r="AC31" s="1" t="str">
        <f>IF($X31=AC$26,"-",COUNTIFS('Game Data'!$Q$3:$Q$150,AC$26,$W$3:$W$150,"*"&amp;AC$26&amp;"*",$W$3:$W$150,"&lt;&gt;"&amp;"*"&amp;$X31&amp;"*"))</f>
        <v>-</v>
      </c>
      <c r="AD31" s="1">
        <f>IF($X31=AD$26,"-",COUNTIFS('Game Data'!$Q$3:$Q$150,AD$26,$W$3:$W$150,"*"&amp;AD$26&amp;"*",$W$3:$W$150,"&lt;&gt;"&amp;"*"&amp;$X31&amp;"*"))</f>
        <v>1</v>
      </c>
      <c r="AE31" s="1">
        <f>IF($X31=AE$26,"-",COUNTIFS('Game Data'!$Q$3:$Q$150,AE$26,$W$3:$W$150,"*"&amp;AE$26&amp;"*",$W$3:$W$150,"&lt;&gt;"&amp;"*"&amp;$X31&amp;"*"))</f>
        <v>2</v>
      </c>
      <c r="AF31" s="1">
        <f>IF($X31=AF$26,"-",COUNTIFS('Game Data'!$Q$3:$Q$150,AF$26,$W$3:$W$150,"*"&amp;AF$26&amp;"*",$W$3:$W$150,"&lt;&gt;"&amp;"*"&amp;$X31&amp;"*"))</f>
        <v>3</v>
      </c>
      <c r="AG31" s="1">
        <f>IF($X31=AG$26,"-",COUNTIFS('Game Data'!$Q$3:$Q$150,AG$26,$W$3:$W$150,"*"&amp;AG$26&amp;"*",$W$3:$W$150,"&lt;&gt;"&amp;"*"&amp;$X31&amp;"*"))</f>
        <v>1</v>
      </c>
      <c r="AH31" s="6">
        <f>IF($X31=AH$26,"-",COUNTIFS('Game Data'!$Q$3:$Q$150,AH$26,$W$3:$W$150,"*"&amp;AH$26&amp;"*",$W$3:$W$150,"&lt;&gt;"&amp;"*"&amp;$X31&amp;"*"))</f>
        <v>4</v>
      </c>
    </row>
    <row r="32" spans="2:36" x14ac:dyDescent="0.25">
      <c r="B32" s="101" t="str">
        <f>IF(C32="","",MAX(B$1:B31)+1)</f>
        <v/>
      </c>
      <c r="C32" s="1" t="str">
        <f>IF('Game Data'!$D32=C$2,'Game Data'!$K32,IF('Game Data'!$E32=C$2,'Game Data'!$L32,IF('Game Data'!$F32=C$2,'Game Data'!$M32,IF('Game Data'!$G32=C$2,'Game Data'!$N32,IF('Game Data'!$H32=C$2,'Game Data'!$O32,"")))))</f>
        <v/>
      </c>
      <c r="D32" s="101">
        <f>IF(E32="","",MAX(D$1:D31)+1)</f>
        <v>18</v>
      </c>
      <c r="E32" s="1">
        <f>IF('Game Data'!$D32=E$2,'Game Data'!$K32,IF('Game Data'!$E32=E$2,'Game Data'!$L32,IF('Game Data'!$F32=E$2,'Game Data'!$M32,IF('Game Data'!$G32=E$2,'Game Data'!$N32,IF('Game Data'!$H32=E$2,'Game Data'!$O32,"")))))</f>
        <v>30</v>
      </c>
      <c r="F32" s="101">
        <f>IF(G32="","",MAX(F$1:F31)+1)</f>
        <v>14</v>
      </c>
      <c r="G32" s="1" t="str">
        <f>IF('Game Data'!$D32=G$2,'Game Data'!$K32,IF('Game Data'!$E32=G$2,'Game Data'!$L32,IF('Game Data'!$F32=G$2,'Game Data'!$M32,IF('Game Data'!$G32=G$2,'Game Data'!$N32,IF('Game Data'!$H32=G$2,'Game Data'!$O32,"")))))</f>
        <v>D</v>
      </c>
      <c r="H32" s="101" t="str">
        <f>IF(I32="","",MAX(H$1:H31)+1)</f>
        <v/>
      </c>
      <c r="I32" s="1" t="str">
        <f>IF('Game Data'!$D32=I$2,'Game Data'!$K32,IF('Game Data'!$E32=I$2,'Game Data'!$L32,IF('Game Data'!$F32=I$2,'Game Data'!$M32,IF('Game Data'!$G32=I$2,'Game Data'!$N32,IF('Game Data'!$H32=I$2,'Game Data'!$O32,"")))))</f>
        <v/>
      </c>
      <c r="J32" s="101" t="str">
        <f>IF(K32="","",MAX(J$1:J31)+1)</f>
        <v/>
      </c>
      <c r="K32" s="1" t="str">
        <f>IF('Game Data'!$D32=K$2,'Game Data'!$K32,IF('Game Data'!$E32=K$2,'Game Data'!$L32,IF('Game Data'!$F32=K$2,'Game Data'!$M32,IF('Game Data'!$G32=K$2,'Game Data'!$N32,IF('Game Data'!$H32=K$2,'Game Data'!$O32,"")))))</f>
        <v/>
      </c>
      <c r="L32" s="101" t="str">
        <f>IF(M32="","",MAX(L$1:L31)+1)</f>
        <v/>
      </c>
      <c r="M32" s="1" t="str">
        <f>IF('Game Data'!$D32=M$2,'Game Data'!$K32,IF('Game Data'!$E32=M$2,'Game Data'!$L32,IF('Game Data'!$F32=M$2,'Game Data'!$M32,IF('Game Data'!$G32=M$2,'Game Data'!$N32,IF('Game Data'!$H32=M$2,'Game Data'!$O32,"")))))</f>
        <v/>
      </c>
      <c r="N32" s="101">
        <f>IF(O32="","",MAX(N$1:N31)+1)</f>
        <v>14</v>
      </c>
      <c r="O32" s="1">
        <f>IF('Game Data'!$D32=O$2,'Game Data'!$K32,IF('Game Data'!$E32=O$2,'Game Data'!$L32,IF('Game Data'!$F32=O$2,'Game Data'!$M32,IF('Game Data'!$G32=O$2,'Game Data'!$N32,IF('Game Data'!$H32=O$2,'Game Data'!$O32,"")))))</f>
        <v>22</v>
      </c>
      <c r="P32" s="101">
        <f>IF(Q32="","",MAX(P$1:P31)+1)</f>
        <v>13</v>
      </c>
      <c r="Q32" s="1">
        <f>IF('Game Data'!$D32=Q$2,'Game Data'!$K32,IF('Game Data'!$E32=Q$2,'Game Data'!$L32,IF('Game Data'!$F32=Q$2,'Game Data'!$M32,IF('Game Data'!$G32=Q$2,'Game Data'!$N32,IF('Game Data'!$H32=Q$2,'Game Data'!$O32,"")))))</f>
        <v>21</v>
      </c>
      <c r="R32" s="101" t="str">
        <f>IF(S32="","",MAX(R$1:R31)+1)</f>
        <v/>
      </c>
      <c r="S32" s="1" t="str">
        <f>IF('Game Data'!$D32=S$2,'Game Data'!$K32,IF('Game Data'!$E32=S$2,'Game Data'!$L32,IF('Game Data'!$F32=S$2,'Game Data'!$M32,IF('Game Data'!$G32=S$2,'Game Data'!$N32,IF('Game Data'!$H32=S$2,'Game Data'!$O32,"")))))</f>
        <v/>
      </c>
      <c r="T32" s="101" t="str">
        <f>IF(U32="","",MAX(T$1:T31)+1)</f>
        <v/>
      </c>
      <c r="U32" s="1" t="str">
        <f>IF('Game Data'!$D32=U$2,'Game Data'!$K32,IF('Game Data'!$E32=U$2,'Game Data'!$L32,IF('Game Data'!$F32=U$2,'Game Data'!$M32,IF('Game Data'!$G32=U$2,'Game Data'!$N32,IF('Game Data'!$H32=U$2,'Game Data'!$O32,"")))))</f>
        <v/>
      </c>
      <c r="W32" t="str">
        <f>_xlfn.CONCAT('Game Data'!D32:H32)</f>
        <v>Underground DuchyWoodland AllianceEyrie DynastiesCorvid Conspiracy</v>
      </c>
      <c r="X32" s="80" t="s">
        <v>19</v>
      </c>
      <c r="Y32" s="10">
        <f>IF($X32=Y$26,"-",COUNTIFS('Game Data'!$Q$3:$Q$150,Y$26,$W$3:$W$150,"*"&amp;Y$26&amp;"*",$W$3:$W$150,"&lt;&gt;"&amp;"*"&amp;$X32&amp;"*"))</f>
        <v>3</v>
      </c>
      <c r="Z32" s="1">
        <f>IF($X32=Z$26,"-",COUNTIFS('Game Data'!$Q$3:$Q$150,Z$26,$W$3:$W$150,"*"&amp;Z$26&amp;"*",$W$3:$W$150,"&lt;&gt;"&amp;"*"&amp;$X32&amp;"*"))</f>
        <v>8</v>
      </c>
      <c r="AA32" s="1">
        <f>IF($X32=AA$26,"-",COUNTIFS('Game Data'!$Q$3:$Q$150,AA$26,$W$3:$W$150,"*"&amp;AA$26&amp;"*",$W$3:$W$150,"&lt;&gt;"&amp;"*"&amp;$X32&amp;"*"))</f>
        <v>5</v>
      </c>
      <c r="AB32" s="1">
        <f>IF($X32=AB$26,"-",COUNTIFS('Game Data'!$Q$3:$Q$150,AB$26,$W$3:$W$150,"*"&amp;AB$26&amp;"*",$W$3:$W$150,"&lt;&gt;"&amp;"*"&amp;$X32&amp;"*"))</f>
        <v>2</v>
      </c>
      <c r="AC32" s="1">
        <f>IF($X32=AC$26,"-",COUNTIFS('Game Data'!$Q$3:$Q$150,AC$26,$W$3:$W$150,"*"&amp;AC$26&amp;"*",$W$3:$W$150,"&lt;&gt;"&amp;"*"&amp;$X32&amp;"*"))</f>
        <v>1</v>
      </c>
      <c r="AD32" s="1" t="str">
        <f>IF($X32=AD$26,"-",COUNTIFS('Game Data'!$Q$3:$Q$150,AD$26,$W$3:$W$150,"*"&amp;AD$26&amp;"*",$W$3:$W$150,"&lt;&gt;"&amp;"*"&amp;$X32&amp;"*"))</f>
        <v>-</v>
      </c>
      <c r="AE32" s="1">
        <f>IF($X32=AE$26,"-",COUNTIFS('Game Data'!$Q$3:$Q$150,AE$26,$W$3:$W$150,"*"&amp;AE$26&amp;"*",$W$3:$W$150,"&lt;&gt;"&amp;"*"&amp;$X32&amp;"*"))</f>
        <v>4</v>
      </c>
      <c r="AF32" s="1">
        <f>IF($X32=AF$26,"-",COUNTIFS('Game Data'!$Q$3:$Q$150,AF$26,$W$3:$W$150,"*"&amp;AF$26&amp;"*",$W$3:$W$150,"&lt;&gt;"&amp;"*"&amp;$X32&amp;"*"))</f>
        <v>3</v>
      </c>
      <c r="AG32" s="1">
        <f>IF($X32=AG$26,"-",COUNTIFS('Game Data'!$Q$3:$Q$150,AG$26,$W$3:$W$150,"*"&amp;AG$26&amp;"*",$W$3:$W$150,"&lt;&gt;"&amp;"*"&amp;$X32&amp;"*"))</f>
        <v>1</v>
      </c>
      <c r="AH32" s="6">
        <f>IF($X32=AH$26,"-",COUNTIFS('Game Data'!$Q$3:$Q$150,AH$26,$W$3:$W$150,"*"&amp;AH$26&amp;"*",$W$3:$W$150,"&lt;&gt;"&amp;"*"&amp;$X32&amp;"*"))</f>
        <v>5</v>
      </c>
    </row>
    <row r="33" spans="2:34" x14ac:dyDescent="0.25">
      <c r="B33" s="101" t="str">
        <f>IF(C33="","",MAX(B$1:B32)+1)</f>
        <v/>
      </c>
      <c r="C33" s="1" t="str">
        <f>IF('Game Data'!$D33=C$2,'Game Data'!$K33,IF('Game Data'!$E33=C$2,'Game Data'!$L33,IF('Game Data'!$F33=C$2,'Game Data'!$M33,IF('Game Data'!$G33=C$2,'Game Data'!$N33,IF('Game Data'!$H33=C$2,'Game Data'!$O33,"")))))</f>
        <v/>
      </c>
      <c r="D33" s="101" t="str">
        <f>IF(E33="","",MAX(D$1:D32)+1)</f>
        <v/>
      </c>
      <c r="E33" s="1" t="str">
        <f>IF('Game Data'!$D33=E$2,'Game Data'!$K33,IF('Game Data'!$E33=E$2,'Game Data'!$L33,IF('Game Data'!$F33=E$2,'Game Data'!$M33,IF('Game Data'!$G33=E$2,'Game Data'!$N33,IF('Game Data'!$H33=E$2,'Game Data'!$O33,"")))))</f>
        <v/>
      </c>
      <c r="F33" s="101" t="str">
        <f>IF(G33="","",MAX(F$1:F32)+1)</f>
        <v/>
      </c>
      <c r="G33" s="1" t="str">
        <f>IF('Game Data'!$D33=G$2,'Game Data'!$K33,IF('Game Data'!$E33=G$2,'Game Data'!$L33,IF('Game Data'!$F33=G$2,'Game Data'!$M33,IF('Game Data'!$G33=G$2,'Game Data'!$N33,IF('Game Data'!$H33=G$2,'Game Data'!$O33,"")))))</f>
        <v/>
      </c>
      <c r="H33" s="101">
        <f>IF(I33="","",MAX(H$1:H32)+1)</f>
        <v>11</v>
      </c>
      <c r="I33" s="1">
        <f>IF('Game Data'!$D33=I$2,'Game Data'!$K33,IF('Game Data'!$E33=I$2,'Game Data'!$L33,IF('Game Data'!$F33=I$2,'Game Data'!$M33,IF('Game Data'!$G33=I$2,'Game Data'!$N33,IF('Game Data'!$H33=I$2,'Game Data'!$O33,"")))))</f>
        <v>19</v>
      </c>
      <c r="J33" s="101" t="str">
        <f>IF(K33="","",MAX(J$1:J32)+1)</f>
        <v/>
      </c>
      <c r="K33" s="1" t="str">
        <f>IF('Game Data'!$D33=K$2,'Game Data'!$K33,IF('Game Data'!$E33=K$2,'Game Data'!$L33,IF('Game Data'!$F33=K$2,'Game Data'!$M33,IF('Game Data'!$G33=K$2,'Game Data'!$N33,IF('Game Data'!$H33=K$2,'Game Data'!$O33,"")))))</f>
        <v/>
      </c>
      <c r="L33" s="101" t="str">
        <f>IF(M33="","",MAX(L$1:L32)+1)</f>
        <v/>
      </c>
      <c r="M33" s="1" t="str">
        <f>IF('Game Data'!$D33=M$2,'Game Data'!$K33,IF('Game Data'!$E33=M$2,'Game Data'!$L33,IF('Game Data'!$F33=M$2,'Game Data'!$M33,IF('Game Data'!$G33=M$2,'Game Data'!$N33,IF('Game Data'!$H33=M$2,'Game Data'!$O33,"")))))</f>
        <v/>
      </c>
      <c r="N33" s="101" t="str">
        <f>IF(O33="","",MAX(N$1:N32)+1)</f>
        <v/>
      </c>
      <c r="O33" s="1" t="str">
        <f>IF('Game Data'!$D33=O$2,'Game Data'!$K33,IF('Game Data'!$E33=O$2,'Game Data'!$L33,IF('Game Data'!$F33=O$2,'Game Data'!$M33,IF('Game Data'!$G33=O$2,'Game Data'!$N33,IF('Game Data'!$H33=O$2,'Game Data'!$O33,"")))))</f>
        <v/>
      </c>
      <c r="P33" s="101">
        <f>IF(Q33="","",MAX(P$1:P32)+1)</f>
        <v>14</v>
      </c>
      <c r="Q33" s="1">
        <f>IF('Game Data'!$D33=Q$2,'Game Data'!$K33,IF('Game Data'!$E33=Q$2,'Game Data'!$L33,IF('Game Data'!$F33=Q$2,'Game Data'!$M33,IF('Game Data'!$G33=Q$2,'Game Data'!$N33,IF('Game Data'!$H33=Q$2,'Game Data'!$O33,"")))))</f>
        <v>19</v>
      </c>
      <c r="R33" s="101" t="str">
        <f>IF(S33="","",MAX(R$1:R32)+1)</f>
        <v/>
      </c>
      <c r="S33" s="1" t="str">
        <f>IF('Game Data'!$D33=S$2,'Game Data'!$K33,IF('Game Data'!$E33=S$2,'Game Data'!$L33,IF('Game Data'!$F33=S$2,'Game Data'!$M33,IF('Game Data'!$G33=S$2,'Game Data'!$N33,IF('Game Data'!$H33=S$2,'Game Data'!$O33,"")))))</f>
        <v/>
      </c>
      <c r="T33" s="101">
        <f>IF(U33="","",MAX(T$1:T32)+1)</f>
        <v>12</v>
      </c>
      <c r="U33" s="1">
        <f>IF('Game Data'!$D33=U$2,'Game Data'!$K33,IF('Game Data'!$E33=U$2,'Game Data'!$L33,IF('Game Data'!$F33=U$2,'Game Data'!$M33,IF('Game Data'!$G33=U$2,'Game Data'!$N33,IF('Game Data'!$H33=U$2,'Game Data'!$O33,"")))))</f>
        <v>30</v>
      </c>
      <c r="W33" t="str">
        <f>_xlfn.CONCAT('Game Data'!D33:H33)</f>
        <v>Corvid ConspiracyVagabondKeepers in Iron</v>
      </c>
      <c r="X33" s="80" t="s">
        <v>16</v>
      </c>
      <c r="Y33" s="10">
        <f>IF($X33=Y$26,"-",COUNTIFS('Game Data'!$Q$3:$Q$150,Y$26,$W$3:$W$150,"*"&amp;Y$26&amp;"*",$W$3:$W$150,"&lt;&gt;"&amp;"*"&amp;$X33&amp;"*"))</f>
        <v>2</v>
      </c>
      <c r="Z33" s="1">
        <f>IF($X33=Z$26,"-",COUNTIFS('Game Data'!$Q$3:$Q$150,Z$26,$W$3:$W$150,"*"&amp;Z$26&amp;"*",$W$3:$W$150,"&lt;&gt;"&amp;"*"&amp;$X33&amp;"*"))</f>
        <v>8</v>
      </c>
      <c r="AA33" s="1">
        <f>IF($X33=AA$26,"-",COUNTIFS('Game Data'!$Q$3:$Q$150,AA$26,$W$3:$W$150,"*"&amp;AA$26&amp;"*",$W$3:$W$150,"&lt;&gt;"&amp;"*"&amp;$X33&amp;"*"))</f>
        <v>3</v>
      </c>
      <c r="AB33" s="1">
        <f>IF($X33=AB$26,"-",COUNTIFS('Game Data'!$Q$3:$Q$150,AB$26,$W$3:$W$150,"*"&amp;AB$26&amp;"*",$W$3:$W$150,"&lt;&gt;"&amp;"*"&amp;$X33&amp;"*"))</f>
        <v>2</v>
      </c>
      <c r="AC33" s="1">
        <f>IF($X33=AC$26,"-",COUNTIFS('Game Data'!$Q$3:$Q$150,AC$26,$W$3:$W$150,"*"&amp;AC$26&amp;"*",$W$3:$W$150,"&lt;&gt;"&amp;"*"&amp;$X33&amp;"*"))</f>
        <v>4</v>
      </c>
      <c r="AD33" s="1">
        <f>IF($X33=AD$26,"-",COUNTIFS('Game Data'!$Q$3:$Q$150,AD$26,$W$3:$W$150,"*"&amp;AD$26&amp;"*",$W$3:$W$150,"&lt;&gt;"&amp;"*"&amp;$X33&amp;"*"))</f>
        <v>1</v>
      </c>
      <c r="AE33" s="1" t="str">
        <f>IF($X33=AE$26,"-",COUNTIFS('Game Data'!$Q$3:$Q$150,AE$26,$W$3:$W$150,"*"&amp;AE$26&amp;"*",$W$3:$W$150,"&lt;&gt;"&amp;"*"&amp;$X33&amp;"*"))</f>
        <v>-</v>
      </c>
      <c r="AF33" s="1">
        <f>IF($X33=AF$26,"-",COUNTIFS('Game Data'!$Q$3:$Q$150,AF$26,$W$3:$W$150,"*"&amp;AF$26&amp;"*",$W$3:$W$150,"&lt;&gt;"&amp;"*"&amp;$X33&amp;"*"))</f>
        <v>2</v>
      </c>
      <c r="AG33" s="1">
        <f>IF($X33=AG$26,"-",COUNTIFS('Game Data'!$Q$3:$Q$150,AG$26,$W$3:$W$150,"*"&amp;AG$26&amp;"*",$W$3:$W$150,"&lt;&gt;"&amp;"*"&amp;$X33&amp;"*"))</f>
        <v>1</v>
      </c>
      <c r="AH33" s="6">
        <f>IF($X33=AH$26,"-",COUNTIFS('Game Data'!$Q$3:$Q$150,AH$26,$W$3:$W$150,"*"&amp;AH$26&amp;"*",$W$3:$W$150,"&lt;&gt;"&amp;"*"&amp;$X33&amp;"*"))</f>
        <v>4</v>
      </c>
    </row>
    <row r="34" spans="2:34" x14ac:dyDescent="0.25">
      <c r="B34" s="101" t="str">
        <f>IF(C34="","",MAX(B$1:B33)+1)</f>
        <v/>
      </c>
      <c r="C34" s="1" t="str">
        <f>IF('Game Data'!$D34=C$2,'Game Data'!$K34,IF('Game Data'!$E34=C$2,'Game Data'!$L34,IF('Game Data'!$F34=C$2,'Game Data'!$M34,IF('Game Data'!$G34=C$2,'Game Data'!$N34,IF('Game Data'!$H34=C$2,'Game Data'!$O34,"")))))</f>
        <v/>
      </c>
      <c r="D34" s="101">
        <f>IF(E34="","",MAX(D$1:D33)+1)</f>
        <v>19</v>
      </c>
      <c r="E34" s="1">
        <f>IF('Game Data'!$D34=E$2,'Game Data'!$K34,IF('Game Data'!$E34=E$2,'Game Data'!$L34,IF('Game Data'!$F34=E$2,'Game Data'!$M34,IF('Game Data'!$G34=E$2,'Game Data'!$N34,IF('Game Data'!$H34=E$2,'Game Data'!$O34,"")))))</f>
        <v>30</v>
      </c>
      <c r="F34" s="101">
        <f>IF(G34="","",MAX(F$1:F33)+1)</f>
        <v>15</v>
      </c>
      <c r="G34" s="1">
        <f>IF('Game Data'!$D34=G$2,'Game Data'!$K34,IF('Game Data'!$E34=G$2,'Game Data'!$L34,IF('Game Data'!$F34=G$2,'Game Data'!$M34,IF('Game Data'!$G34=G$2,'Game Data'!$N34,IF('Game Data'!$H34=G$2,'Game Data'!$O34,"")))))</f>
        <v>7</v>
      </c>
      <c r="H34" s="101">
        <f>IF(I34="","",MAX(H$1:H33)+1)</f>
        <v>12</v>
      </c>
      <c r="I34" s="1">
        <f>IF('Game Data'!$D34=I$2,'Game Data'!$K34,IF('Game Data'!$E34=I$2,'Game Data'!$L34,IF('Game Data'!$F34=I$2,'Game Data'!$M34,IF('Game Data'!$G34=I$2,'Game Data'!$N34,IF('Game Data'!$H34=I$2,'Game Data'!$O34,"")))))</f>
        <v>10</v>
      </c>
      <c r="J34" s="101" t="str">
        <f>IF(K34="","",MAX(J$1:J33)+1)</f>
        <v/>
      </c>
      <c r="K34" s="1" t="str">
        <f>IF('Game Data'!$D34=K$2,'Game Data'!$K34,IF('Game Data'!$E34=K$2,'Game Data'!$L34,IF('Game Data'!$F34=K$2,'Game Data'!$M34,IF('Game Data'!$G34=K$2,'Game Data'!$N34,IF('Game Data'!$H34=K$2,'Game Data'!$O34,"")))))</f>
        <v/>
      </c>
      <c r="L34" s="101" t="str">
        <f>IF(M34="","",MAX(L$1:L33)+1)</f>
        <v/>
      </c>
      <c r="M34" s="1" t="str">
        <f>IF('Game Data'!$D34=M$2,'Game Data'!$K34,IF('Game Data'!$E34=M$2,'Game Data'!$L34,IF('Game Data'!$F34=M$2,'Game Data'!$M34,IF('Game Data'!$G34=M$2,'Game Data'!$N34,IF('Game Data'!$H34=M$2,'Game Data'!$O34,"")))))</f>
        <v/>
      </c>
      <c r="N34" s="101" t="str">
        <f>IF(O34="","",MAX(N$1:N33)+1)</f>
        <v/>
      </c>
      <c r="O34" s="1" t="str">
        <f>IF('Game Data'!$D34=O$2,'Game Data'!$K34,IF('Game Data'!$E34=O$2,'Game Data'!$L34,IF('Game Data'!$F34=O$2,'Game Data'!$M34,IF('Game Data'!$G34=O$2,'Game Data'!$N34,IF('Game Data'!$H34=O$2,'Game Data'!$O34,"")))))</f>
        <v/>
      </c>
      <c r="P34" s="101" t="str">
        <f>IF(Q34="","",MAX(P$1:P33)+1)</f>
        <v/>
      </c>
      <c r="Q34" s="1" t="str">
        <f>IF('Game Data'!$D34=Q$2,'Game Data'!$K34,IF('Game Data'!$E34=Q$2,'Game Data'!$L34,IF('Game Data'!$F34=Q$2,'Game Data'!$M34,IF('Game Data'!$G34=Q$2,'Game Data'!$N34,IF('Game Data'!$H34=Q$2,'Game Data'!$O34,"")))))</f>
        <v/>
      </c>
      <c r="R34" s="101" t="str">
        <f>IF(S34="","",MAX(R$1:R33)+1)</f>
        <v/>
      </c>
      <c r="S34" s="1" t="str">
        <f>IF('Game Data'!$D34=S$2,'Game Data'!$K34,IF('Game Data'!$E34=S$2,'Game Data'!$L34,IF('Game Data'!$F34=S$2,'Game Data'!$M34,IF('Game Data'!$G34=S$2,'Game Data'!$N34,IF('Game Data'!$H34=S$2,'Game Data'!$O34,"")))))</f>
        <v/>
      </c>
      <c r="T34" s="101">
        <f>IF(U34="","",MAX(T$1:T33)+1)</f>
        <v>13</v>
      </c>
      <c r="U34" s="1">
        <f>IF('Game Data'!$D34=U$2,'Game Data'!$K34,IF('Game Data'!$E34=U$2,'Game Data'!$L34,IF('Game Data'!$F34=U$2,'Game Data'!$M34,IF('Game Data'!$G34=U$2,'Game Data'!$N34,IF('Game Data'!$H34=U$2,'Game Data'!$O34,"")))))</f>
        <v>15</v>
      </c>
      <c r="W34" t="str">
        <f>_xlfn.CONCAT('Game Data'!D34:H34)</f>
        <v>Keepers in IronEyrie DynastiesWoodland AllianceVagabond</v>
      </c>
      <c r="X34" s="80" t="s">
        <v>17</v>
      </c>
      <c r="Y34" s="10">
        <f>IF($X34=Y$26,"-",COUNTIFS('Game Data'!$Q$3:$Q$150,Y$26,$W$3:$W$150,"*"&amp;Y$26&amp;"*",$W$3:$W$150,"&lt;&gt;"&amp;"*"&amp;$X34&amp;"*"))</f>
        <v>1</v>
      </c>
      <c r="Z34" s="1">
        <f>IF($X34=Z$26,"-",COUNTIFS('Game Data'!$Q$3:$Q$150,Z$26,$W$3:$W$150,"*"&amp;Z$26&amp;"*",$W$3:$W$150,"&lt;&gt;"&amp;"*"&amp;$X34&amp;"*"))</f>
        <v>6</v>
      </c>
      <c r="AA34" s="1">
        <f>IF($X34=AA$26,"-",COUNTIFS('Game Data'!$Q$3:$Q$150,AA$26,$W$3:$W$150,"*"&amp;AA$26&amp;"*",$W$3:$W$150,"&lt;&gt;"&amp;"*"&amp;$X34&amp;"*"))</f>
        <v>4</v>
      </c>
      <c r="AB34" s="1">
        <f>IF($X34=AB$26,"-",COUNTIFS('Game Data'!$Q$3:$Q$150,AB$26,$W$3:$W$150,"*"&amp;AB$26&amp;"*",$W$3:$W$150,"&lt;&gt;"&amp;"*"&amp;$X34&amp;"*"))</f>
        <v>1</v>
      </c>
      <c r="AC34" s="1">
        <f>IF($X34=AC$26,"-",COUNTIFS('Game Data'!$Q$3:$Q$150,AC$26,$W$3:$W$150,"*"&amp;AC$26&amp;"*",$W$3:$W$150,"&lt;&gt;"&amp;"*"&amp;$X34&amp;"*"))</f>
        <v>4</v>
      </c>
      <c r="AD34" s="1">
        <f>IF($X34=AD$26,"-",COUNTIFS('Game Data'!$Q$3:$Q$150,AD$26,$W$3:$W$150,"*"&amp;AD$26&amp;"*",$W$3:$W$150,"&lt;&gt;"&amp;"*"&amp;$X34&amp;"*"))</f>
        <v>1</v>
      </c>
      <c r="AE34" s="1">
        <f>IF($X34=AE$26,"-",COUNTIFS('Game Data'!$Q$3:$Q$150,AE$26,$W$3:$W$150,"*"&amp;AE$26&amp;"*",$W$3:$W$150,"&lt;&gt;"&amp;"*"&amp;$X34&amp;"*"))</f>
        <v>3</v>
      </c>
      <c r="AF34" s="1" t="str">
        <f>IF($X34=AF$26,"-",COUNTIFS('Game Data'!$Q$3:$Q$150,AF$26,$W$3:$W$150,"*"&amp;AF$26&amp;"*",$W$3:$W$150,"&lt;&gt;"&amp;"*"&amp;$X34&amp;"*"))</f>
        <v>-</v>
      </c>
      <c r="AG34" s="1">
        <f>IF($X34=AG$26,"-",COUNTIFS('Game Data'!$Q$3:$Q$150,AG$26,$W$3:$W$150,"*"&amp;AG$26&amp;"*",$W$3:$W$150,"&lt;&gt;"&amp;"*"&amp;$X34&amp;"*"))</f>
        <v>2</v>
      </c>
      <c r="AH34" s="6">
        <f>IF($X34=AH$26,"-",COUNTIFS('Game Data'!$Q$3:$Q$150,AH$26,$W$3:$W$150,"*"&amp;AH$26&amp;"*",$W$3:$W$150,"&lt;&gt;"&amp;"*"&amp;$X34&amp;"*"))</f>
        <v>3</v>
      </c>
    </row>
    <row r="35" spans="2:34" x14ac:dyDescent="0.25">
      <c r="B35" s="101" t="str">
        <f>IF(C35="","",MAX(B$1:B34)+1)</f>
        <v/>
      </c>
      <c r="C35" s="1" t="str">
        <f>IF('Game Data'!$D35=C$2,'Game Data'!$K35,IF('Game Data'!$E35=C$2,'Game Data'!$L35,IF('Game Data'!$F35=C$2,'Game Data'!$M35,IF('Game Data'!$G35=C$2,'Game Data'!$N35,IF('Game Data'!$H35=C$2,'Game Data'!$O35,"")))))</f>
        <v/>
      </c>
      <c r="D35" s="101">
        <f>IF(E35="","",MAX(D$1:D34)+1)</f>
        <v>20</v>
      </c>
      <c r="E35" s="1">
        <f>IF('Game Data'!$D35=E$2,'Game Data'!$K35,IF('Game Data'!$E35=E$2,'Game Data'!$L35,IF('Game Data'!$F35=E$2,'Game Data'!$M35,IF('Game Data'!$G35=E$2,'Game Data'!$N35,IF('Game Data'!$H35=E$2,'Game Data'!$O35,"")))))</f>
        <v>30</v>
      </c>
      <c r="F35" s="101">
        <f>IF(G35="","",MAX(F$1:F34)+1)</f>
        <v>16</v>
      </c>
      <c r="G35" s="1">
        <f>IF('Game Data'!$D35=G$2,'Game Data'!$K35,IF('Game Data'!$E35=G$2,'Game Data'!$L35,IF('Game Data'!$F35=G$2,'Game Data'!$M35,IF('Game Data'!$G35=G$2,'Game Data'!$N35,IF('Game Data'!$H35=G$2,'Game Data'!$O35,"")))))</f>
        <v>13</v>
      </c>
      <c r="H35" s="101">
        <f>IF(I35="","",MAX(H$1:H34)+1)</f>
        <v>13</v>
      </c>
      <c r="I35" s="1">
        <f>IF('Game Data'!$D35=I$2,'Game Data'!$K35,IF('Game Data'!$E35=I$2,'Game Data'!$L35,IF('Game Data'!$F35=I$2,'Game Data'!$M35,IF('Game Data'!$G35=I$2,'Game Data'!$N35,IF('Game Data'!$H35=I$2,'Game Data'!$O35,"")))))</f>
        <v>27</v>
      </c>
      <c r="J35" s="101" t="str">
        <f>IF(K35="","",MAX(J$1:J34)+1)</f>
        <v/>
      </c>
      <c r="K35" s="1" t="str">
        <f>IF('Game Data'!$D35=K$2,'Game Data'!$K35,IF('Game Data'!$E35=K$2,'Game Data'!$L35,IF('Game Data'!$F35=K$2,'Game Data'!$M35,IF('Game Data'!$G35=K$2,'Game Data'!$N35,IF('Game Data'!$H35=K$2,'Game Data'!$O35,"")))))</f>
        <v/>
      </c>
      <c r="L35" s="101" t="str">
        <f>IF(M35="","",MAX(L$1:L34)+1)</f>
        <v/>
      </c>
      <c r="M35" s="1" t="str">
        <f>IF('Game Data'!$D35=M$2,'Game Data'!$K35,IF('Game Data'!$E35=M$2,'Game Data'!$L35,IF('Game Data'!$F35=M$2,'Game Data'!$M35,IF('Game Data'!$G35=M$2,'Game Data'!$N35,IF('Game Data'!$H35=M$2,'Game Data'!$O35,"")))))</f>
        <v/>
      </c>
      <c r="N35" s="101" t="str">
        <f>IF(O35="","",MAX(N$1:N34)+1)</f>
        <v/>
      </c>
      <c r="O35" s="1" t="str">
        <f>IF('Game Data'!$D35=O$2,'Game Data'!$K35,IF('Game Data'!$E35=O$2,'Game Data'!$L35,IF('Game Data'!$F35=O$2,'Game Data'!$M35,IF('Game Data'!$G35=O$2,'Game Data'!$N35,IF('Game Data'!$H35=O$2,'Game Data'!$O35,"")))))</f>
        <v/>
      </c>
      <c r="P35" s="101" t="str">
        <f>IF(Q35="","",MAX(P$1:P34)+1)</f>
        <v/>
      </c>
      <c r="Q35" s="1" t="str">
        <f>IF('Game Data'!$D35=Q$2,'Game Data'!$K35,IF('Game Data'!$E35=Q$2,'Game Data'!$L35,IF('Game Data'!$F35=Q$2,'Game Data'!$M35,IF('Game Data'!$G35=Q$2,'Game Data'!$N35,IF('Game Data'!$H35=Q$2,'Game Data'!$O35,"")))))</f>
        <v/>
      </c>
      <c r="R35" s="101">
        <f>IF(S35="","",MAX(R$1:R34)+1)</f>
        <v>14</v>
      </c>
      <c r="S35" s="1">
        <f>IF('Game Data'!$D35=S$2,'Game Data'!$K35,IF('Game Data'!$E35=S$2,'Game Data'!$L35,IF('Game Data'!$F35=S$2,'Game Data'!$M35,IF('Game Data'!$G35=S$2,'Game Data'!$N35,IF('Game Data'!$H35=S$2,'Game Data'!$O35,"")))))</f>
        <v>29</v>
      </c>
      <c r="T35" s="101" t="str">
        <f>IF(U35="","",MAX(T$1:T34)+1)</f>
        <v/>
      </c>
      <c r="U35" s="1" t="str">
        <f>IF('Game Data'!$D35=U$2,'Game Data'!$K35,IF('Game Data'!$E35=U$2,'Game Data'!$L35,IF('Game Data'!$F35=U$2,'Game Data'!$M35,IF('Game Data'!$G35=U$2,'Game Data'!$N35,IF('Game Data'!$H35=U$2,'Game Data'!$O35,"")))))</f>
        <v/>
      </c>
      <c r="W35" t="str">
        <f>_xlfn.CONCAT('Game Data'!D35:H35)</f>
        <v>Lord of the HundredsVagabondWoodland AllianceEyrie Dynasties</v>
      </c>
      <c r="X35" s="80" t="s">
        <v>15</v>
      </c>
      <c r="Y35" s="10">
        <f>IF($X35=Y$26,"-",COUNTIFS('Game Data'!$Q$3:$Q$150,Y$26,$W$3:$W$150,"*"&amp;Y$26&amp;"*",$W$3:$W$150,"&lt;&gt;"&amp;"*"&amp;$X35&amp;"*"))</f>
        <v>1</v>
      </c>
      <c r="Z35" s="1">
        <f>IF($X35=Z$26,"-",COUNTIFS('Game Data'!$Q$3:$Q$150,Z$26,$W$3:$W$150,"*"&amp;Z$26&amp;"*",$W$3:$W$150,"&lt;&gt;"&amp;"*"&amp;$X35&amp;"*"))</f>
        <v>9</v>
      </c>
      <c r="AA35" s="1">
        <f>IF($X35=AA$26,"-",COUNTIFS('Game Data'!$Q$3:$Q$150,AA$26,$W$3:$W$150,"*"&amp;AA$26&amp;"*",$W$3:$W$150,"&lt;&gt;"&amp;"*"&amp;$X35&amp;"*"))</f>
        <v>3</v>
      </c>
      <c r="AB35" s="1">
        <f>IF($X35=AB$26,"-",COUNTIFS('Game Data'!$Q$3:$Q$150,AB$26,$W$3:$W$150,"*"&amp;AB$26&amp;"*",$W$3:$W$150,"&lt;&gt;"&amp;"*"&amp;$X35&amp;"*"))</f>
        <v>2</v>
      </c>
      <c r="AC35" s="1">
        <f>IF($X35=AC$26,"-",COUNTIFS('Game Data'!$Q$3:$Q$150,AC$26,$W$3:$W$150,"*"&amp;AC$26&amp;"*",$W$3:$W$150,"&lt;&gt;"&amp;"*"&amp;$X35&amp;"*"))</f>
        <v>4</v>
      </c>
      <c r="AD35" s="1">
        <f>IF($X35=AD$26,"-",COUNTIFS('Game Data'!$Q$3:$Q$150,AD$26,$W$3:$W$150,"*"&amp;AD$26&amp;"*",$W$3:$W$150,"&lt;&gt;"&amp;"*"&amp;$X35&amp;"*"))</f>
        <v>0</v>
      </c>
      <c r="AE35" s="1">
        <f>IF($X35=AE$26,"-",COUNTIFS('Game Data'!$Q$3:$Q$150,AE$26,$W$3:$W$150,"*"&amp;AE$26&amp;"*",$W$3:$W$150,"&lt;&gt;"&amp;"*"&amp;$X35&amp;"*"))</f>
        <v>2</v>
      </c>
      <c r="AF35" s="1">
        <f>IF($X35=AF$26,"-",COUNTIFS('Game Data'!$Q$3:$Q$150,AF$26,$W$3:$W$150,"*"&amp;AF$26&amp;"*",$W$3:$W$150,"&lt;&gt;"&amp;"*"&amp;$X35&amp;"*"))</f>
        <v>2</v>
      </c>
      <c r="AG35" s="1" t="str">
        <f>IF($X35=AG$26,"-",COUNTIFS('Game Data'!$Q$3:$Q$150,AG$26,$W$3:$W$150,"*"&amp;AG$26&amp;"*",$W$3:$W$150,"&lt;&gt;"&amp;"*"&amp;$X35&amp;"*"))</f>
        <v>-</v>
      </c>
      <c r="AH35" s="6">
        <f>IF($X35=AH$26,"-",COUNTIFS('Game Data'!$Q$3:$Q$150,AH$26,$W$3:$W$150,"*"&amp;AH$26&amp;"*",$W$3:$W$150,"&lt;&gt;"&amp;"*"&amp;$X35&amp;"*"))</f>
        <v>5</v>
      </c>
    </row>
    <row r="36" spans="2:34" ht="15" customHeight="1" thickBot="1" x14ac:dyDescent="0.3">
      <c r="B36" s="101">
        <f>IF(C36="","",MAX(B$1:B35)+1)</f>
        <v>15</v>
      </c>
      <c r="C36" s="1">
        <f>IF('Game Data'!$D36=C$2,'Game Data'!$K36,IF('Game Data'!$E36=C$2,'Game Data'!$L36,IF('Game Data'!$F36=C$2,'Game Data'!$M36,IF('Game Data'!$G36=C$2,'Game Data'!$N36,IF('Game Data'!$H36=C$2,'Game Data'!$O36,"")))))</f>
        <v>18</v>
      </c>
      <c r="D36" s="101">
        <f>IF(E36="","",MAX(D$1:D35)+1)</f>
        <v>21</v>
      </c>
      <c r="E36" s="1">
        <f>IF('Game Data'!$D36=E$2,'Game Data'!$K36,IF('Game Data'!$E36=E$2,'Game Data'!$L36,IF('Game Data'!$F36=E$2,'Game Data'!$M36,IF('Game Data'!$G36=E$2,'Game Data'!$N36,IF('Game Data'!$H36=E$2,'Game Data'!$O36,"")))))</f>
        <v>26</v>
      </c>
      <c r="F36" s="101" t="str">
        <f>IF(G36="","",MAX(F$1:F35)+1)</f>
        <v/>
      </c>
      <c r="G36" s="1" t="str">
        <f>IF('Game Data'!$D36=G$2,'Game Data'!$K36,IF('Game Data'!$E36=G$2,'Game Data'!$L36,IF('Game Data'!$F36=G$2,'Game Data'!$M36,IF('Game Data'!$G36=G$2,'Game Data'!$N36,IF('Game Data'!$H36=G$2,'Game Data'!$O36,"")))))</f>
        <v/>
      </c>
      <c r="H36" s="101" t="str">
        <f>IF(I36="","",MAX(H$1:H35)+1)</f>
        <v/>
      </c>
      <c r="I36" s="1" t="str">
        <f>IF('Game Data'!$D36=I$2,'Game Data'!$K36,IF('Game Data'!$E36=I$2,'Game Data'!$L36,IF('Game Data'!$F36=I$2,'Game Data'!$M36,IF('Game Data'!$G36=I$2,'Game Data'!$N36,IF('Game Data'!$H36=I$2,'Game Data'!$O36,"")))))</f>
        <v/>
      </c>
      <c r="J36" s="101" t="str">
        <f>IF(K36="","",MAX(J$1:J35)+1)</f>
        <v/>
      </c>
      <c r="K36" s="1" t="str">
        <f>IF('Game Data'!$D36=K$2,'Game Data'!$K36,IF('Game Data'!$E36=K$2,'Game Data'!$L36,IF('Game Data'!$F36=K$2,'Game Data'!$M36,IF('Game Data'!$G36=K$2,'Game Data'!$N36,IF('Game Data'!$H36=K$2,'Game Data'!$O36,"")))))</f>
        <v/>
      </c>
      <c r="L36" s="101" t="str">
        <f>IF(M36="","",MAX(L$1:L35)+1)</f>
        <v/>
      </c>
      <c r="M36" s="1" t="str">
        <f>IF('Game Data'!$D36=M$2,'Game Data'!$K36,IF('Game Data'!$E36=M$2,'Game Data'!$L36,IF('Game Data'!$F36=M$2,'Game Data'!$M36,IF('Game Data'!$G36=M$2,'Game Data'!$N36,IF('Game Data'!$H36=M$2,'Game Data'!$O36,"")))))</f>
        <v/>
      </c>
      <c r="N36" s="101">
        <f>IF(O36="","",MAX(N$1:N35)+1)</f>
        <v>15</v>
      </c>
      <c r="O36" s="1">
        <f>IF('Game Data'!$D36=O$2,'Game Data'!$K36,IF('Game Data'!$E36=O$2,'Game Data'!$L36,IF('Game Data'!$F36=O$2,'Game Data'!$M36,IF('Game Data'!$G36=O$2,'Game Data'!$N36,IF('Game Data'!$H36=O$2,'Game Data'!$O36,"")))))</f>
        <v>23</v>
      </c>
      <c r="P36" s="101" t="str">
        <f>IF(Q36="","",MAX(P$1:P35)+1)</f>
        <v/>
      </c>
      <c r="Q36" s="1" t="str">
        <f>IF('Game Data'!$D36=Q$2,'Game Data'!$K36,IF('Game Data'!$E36=Q$2,'Game Data'!$L36,IF('Game Data'!$F36=Q$2,'Game Data'!$M36,IF('Game Data'!$G36=Q$2,'Game Data'!$N36,IF('Game Data'!$H36=Q$2,'Game Data'!$O36,"")))))</f>
        <v/>
      </c>
      <c r="R36" s="101" t="str">
        <f>IF(S36="","",MAX(R$1:R35)+1)</f>
        <v/>
      </c>
      <c r="S36" s="1" t="str">
        <f>IF('Game Data'!$D36=S$2,'Game Data'!$K36,IF('Game Data'!$E36=S$2,'Game Data'!$L36,IF('Game Data'!$F36=S$2,'Game Data'!$M36,IF('Game Data'!$G36=S$2,'Game Data'!$N36,IF('Game Data'!$H36=S$2,'Game Data'!$O36,"")))))</f>
        <v/>
      </c>
      <c r="T36" s="101">
        <f>IF(U36="","",MAX(T$1:T35)+1)</f>
        <v>14</v>
      </c>
      <c r="U36" s="1">
        <f>IF('Game Data'!$D36=U$2,'Game Data'!$K36,IF('Game Data'!$E36=U$2,'Game Data'!$L36,IF('Game Data'!$F36=U$2,'Game Data'!$M36,IF('Game Data'!$G36=U$2,'Game Data'!$N36,IF('Game Data'!$H36=U$2,'Game Data'!$O36,"")))))</f>
        <v>30</v>
      </c>
      <c r="W36" t="str">
        <f>_xlfn.CONCAT('Game Data'!D36:H36)</f>
        <v>Keepers in IronMarquise de CatUnderground DuchyEyrie Dynasties</v>
      </c>
      <c r="X36" s="81" t="s">
        <v>12</v>
      </c>
      <c r="Y36" s="11">
        <f>IF($X36=Y$26,"-",COUNTIFS('Game Data'!$Q$3:$Q$150,Y$26,$W$3:$W$150,"*"&amp;Y$26&amp;"*",$W$3:$W$150,"&lt;&gt;"&amp;"*"&amp;$X36&amp;"*"))</f>
        <v>3</v>
      </c>
      <c r="Z36" s="17">
        <f>IF($X36=Z$26,"-",COUNTIFS('Game Data'!$Q$3:$Q$150,Z$26,$W$3:$W$150,"*"&amp;Z$26&amp;"*",$W$3:$W$150,"&lt;&gt;"&amp;"*"&amp;$X36&amp;"*"))</f>
        <v>9</v>
      </c>
      <c r="AA36" s="17">
        <f>IF($X36=AA$26,"-",COUNTIFS('Game Data'!$Q$3:$Q$150,AA$26,$W$3:$W$150,"*"&amp;AA$26&amp;"*",$W$3:$W$150,"&lt;&gt;"&amp;"*"&amp;$X36&amp;"*"))</f>
        <v>1</v>
      </c>
      <c r="AB36" s="17">
        <f>IF($X36=AB$26,"-",COUNTIFS('Game Data'!$Q$3:$Q$150,AB$26,$W$3:$W$150,"*"&amp;AB$26&amp;"*",$W$3:$W$150,"&lt;&gt;"&amp;"*"&amp;$X36&amp;"*"))</f>
        <v>2</v>
      </c>
      <c r="AC36" s="17">
        <f>IF($X36=AC$26,"-",COUNTIFS('Game Data'!$Q$3:$Q$150,AC$26,$W$3:$W$150,"*"&amp;AC$26&amp;"*",$W$3:$W$150,"&lt;&gt;"&amp;"*"&amp;$X36&amp;"*"))</f>
        <v>4</v>
      </c>
      <c r="AD36" s="17">
        <f>IF($X36=AD$26,"-",COUNTIFS('Game Data'!$Q$3:$Q$150,AD$26,$W$3:$W$150,"*"&amp;AD$26&amp;"*",$W$3:$W$150,"&lt;&gt;"&amp;"*"&amp;$X36&amp;"*"))</f>
        <v>2</v>
      </c>
      <c r="AE36" s="17">
        <f>IF($X36=AE$26,"-",COUNTIFS('Game Data'!$Q$3:$Q$150,AE$26,$W$3:$W$150,"*"&amp;AE$26&amp;"*",$W$3:$W$150,"&lt;&gt;"&amp;"*"&amp;$X36&amp;"*"))</f>
        <v>2</v>
      </c>
      <c r="AF36" s="17">
        <f>IF($X36=AF$26,"-",COUNTIFS('Game Data'!$Q$3:$Q$150,AF$26,$W$3:$W$150,"*"&amp;AF$26&amp;"*",$W$3:$W$150,"&lt;&gt;"&amp;"*"&amp;$X36&amp;"*"))</f>
        <v>3</v>
      </c>
      <c r="AG36" s="17">
        <f>IF($X36=AG$26,"-",COUNTIFS('Game Data'!$Q$3:$Q$150,AG$26,$W$3:$W$150,"*"&amp;AG$26&amp;"*",$W$3:$W$150,"&lt;&gt;"&amp;"*"&amp;$X36&amp;"*"))</f>
        <v>2</v>
      </c>
      <c r="AH36" s="7" t="str">
        <f>IF($X36=AH$26,"-",COUNTIFS('Game Data'!$Q$3:$Q$150,AH$26,$W$3:$W$150,"*"&amp;AH$26&amp;"*",$W$3:$W$150,"&lt;&gt;"&amp;"*"&amp;$X36&amp;"*"))</f>
        <v>-</v>
      </c>
    </row>
    <row r="37" spans="2:34" ht="15.75" thickBot="1" x14ac:dyDescent="0.3">
      <c r="B37" s="101" t="str">
        <f>IF(C37="","",MAX(B$1:B36)+1)</f>
        <v/>
      </c>
      <c r="C37" s="1" t="str">
        <f>IF('Game Data'!$D37=C$2,'Game Data'!$K37,IF('Game Data'!$E37=C$2,'Game Data'!$L37,IF('Game Data'!$F37=C$2,'Game Data'!$M37,IF('Game Data'!$G37=C$2,'Game Data'!$N37,IF('Game Data'!$H37=C$2,'Game Data'!$O37,"")))))</f>
        <v/>
      </c>
      <c r="D37" s="101" t="str">
        <f>IF(E37="","",MAX(D$1:D36)+1)</f>
        <v/>
      </c>
      <c r="E37" s="1" t="str">
        <f>IF('Game Data'!$D37=E$2,'Game Data'!$K37,IF('Game Data'!$E37=E$2,'Game Data'!$L37,IF('Game Data'!$F37=E$2,'Game Data'!$M37,IF('Game Data'!$G37=E$2,'Game Data'!$N37,IF('Game Data'!$H37=E$2,'Game Data'!$O37,"")))))</f>
        <v/>
      </c>
      <c r="F37" s="101" t="str">
        <f>IF(G37="","",MAX(F$1:F36)+1)</f>
        <v/>
      </c>
      <c r="G37" s="1" t="str">
        <f>IF('Game Data'!$D37=G$2,'Game Data'!$K37,IF('Game Data'!$E37=G$2,'Game Data'!$L37,IF('Game Data'!$F37=G$2,'Game Data'!$M37,IF('Game Data'!$G37=G$2,'Game Data'!$N37,IF('Game Data'!$H37=G$2,'Game Data'!$O37,"")))))</f>
        <v/>
      </c>
      <c r="H37" s="101">
        <f>IF(I37="","",MAX(H$1:H36)+1)</f>
        <v>14</v>
      </c>
      <c r="I37" s="1">
        <f>IF('Game Data'!$D37=I$2,'Game Data'!$K37,IF('Game Data'!$E37=I$2,'Game Data'!$L37,IF('Game Data'!$F37=I$2,'Game Data'!$M37,IF('Game Data'!$G37=I$2,'Game Data'!$N37,IF('Game Data'!$H37=I$2,'Game Data'!$O37,"")))))</f>
        <v>30</v>
      </c>
      <c r="J37" s="101" t="str">
        <f>IF(K37="","",MAX(J$1:J36)+1)</f>
        <v/>
      </c>
      <c r="K37" s="1" t="str">
        <f>IF('Game Data'!$D37=K$2,'Game Data'!$K37,IF('Game Data'!$E37=K$2,'Game Data'!$L37,IF('Game Data'!$F37=K$2,'Game Data'!$M37,IF('Game Data'!$G37=K$2,'Game Data'!$N37,IF('Game Data'!$H37=K$2,'Game Data'!$O37,"")))))</f>
        <v/>
      </c>
      <c r="L37" s="101" t="str">
        <f>IF(M37="","",MAX(L$1:L36)+1)</f>
        <v/>
      </c>
      <c r="M37" s="1" t="str">
        <f>IF('Game Data'!$D37=M$2,'Game Data'!$K37,IF('Game Data'!$E37=M$2,'Game Data'!$L37,IF('Game Data'!$F37=M$2,'Game Data'!$M37,IF('Game Data'!$G37=M$2,'Game Data'!$N37,IF('Game Data'!$H37=M$2,'Game Data'!$O37,"")))))</f>
        <v/>
      </c>
      <c r="N37" s="101" t="str">
        <f>IF(O37="","",MAX(N$1:N36)+1)</f>
        <v/>
      </c>
      <c r="O37" s="1" t="str">
        <f>IF('Game Data'!$D37=O$2,'Game Data'!$K37,IF('Game Data'!$E37=O$2,'Game Data'!$L37,IF('Game Data'!$F37=O$2,'Game Data'!$M37,IF('Game Data'!$G37=O$2,'Game Data'!$N37,IF('Game Data'!$H37=O$2,'Game Data'!$O37,"")))))</f>
        <v/>
      </c>
      <c r="P37" s="101">
        <f>IF(Q37="","",MAX(P$1:P36)+1)</f>
        <v>15</v>
      </c>
      <c r="Q37" s="1">
        <f>IF('Game Data'!$D37=Q$2,'Game Data'!$K37,IF('Game Data'!$E37=Q$2,'Game Data'!$L37,IF('Game Data'!$F37=Q$2,'Game Data'!$M37,IF('Game Data'!$G37=Q$2,'Game Data'!$N37,IF('Game Data'!$H37=Q$2,'Game Data'!$O37,"")))))</f>
        <v>17</v>
      </c>
      <c r="R37" s="101">
        <f>IF(S37="","",MAX(R$1:R36)+1)</f>
        <v>15</v>
      </c>
      <c r="S37" s="1">
        <f>IF('Game Data'!$D37=S$2,'Game Data'!$K37,IF('Game Data'!$E37=S$2,'Game Data'!$L37,IF('Game Data'!$F37=S$2,'Game Data'!$M37,IF('Game Data'!$G37=S$2,'Game Data'!$N37,IF('Game Data'!$H37=S$2,'Game Data'!$O37,"")))))</f>
        <v>22</v>
      </c>
      <c r="T37" s="101">
        <f>IF(U37="","",MAX(T$1:T36)+1)</f>
        <v>15</v>
      </c>
      <c r="U37" s="1">
        <f>IF('Game Data'!$D37=U$2,'Game Data'!$K37,IF('Game Data'!$E37=U$2,'Game Data'!$L37,IF('Game Data'!$F37=U$2,'Game Data'!$M37,IF('Game Data'!$G37=U$2,'Game Data'!$N37,IF('Game Data'!$H37=U$2,'Game Data'!$O37,"")))))</f>
        <v>22</v>
      </c>
      <c r="W37" t="str">
        <f>_xlfn.CONCAT('Game Data'!D37:H37)</f>
        <v>Corvid ConspiracyKeepers in IronVagabondLord of the Hundreds</v>
      </c>
    </row>
    <row r="38" spans="2:34" ht="15.75" thickBot="1" x14ac:dyDescent="0.3">
      <c r="B38" s="101" t="str">
        <f>IF(C38="","",MAX(B$1:B37)+1)</f>
        <v/>
      </c>
      <c r="C38" s="1" t="str">
        <f>IF('Game Data'!$D38=C$2,'Game Data'!$K38,IF('Game Data'!$E38=C$2,'Game Data'!$L38,IF('Game Data'!$F38=C$2,'Game Data'!$M38,IF('Game Data'!$G38=C$2,'Game Data'!$N38,IF('Game Data'!$H38=C$2,'Game Data'!$O38,"")))))</f>
        <v/>
      </c>
      <c r="D38" s="101" t="str">
        <f>IF(E38="","",MAX(D$1:D37)+1)</f>
        <v/>
      </c>
      <c r="E38" s="1" t="str">
        <f>IF('Game Data'!$D38=E$2,'Game Data'!$K38,IF('Game Data'!$E38=E$2,'Game Data'!$L38,IF('Game Data'!$F38=E$2,'Game Data'!$M38,IF('Game Data'!$G38=E$2,'Game Data'!$N38,IF('Game Data'!$H38=E$2,'Game Data'!$O38,"")))))</f>
        <v/>
      </c>
      <c r="F38" s="101">
        <f>IF(G38="","",MAX(F$1:F37)+1)</f>
        <v>17</v>
      </c>
      <c r="G38" s="1">
        <f>IF('Game Data'!$D38=G$2,'Game Data'!$K38,IF('Game Data'!$E38=G$2,'Game Data'!$L38,IF('Game Data'!$F38=G$2,'Game Data'!$M38,IF('Game Data'!$G38=G$2,'Game Data'!$N38,IF('Game Data'!$H38=G$2,'Game Data'!$O38,"")))))</f>
        <v>30</v>
      </c>
      <c r="H38" s="101">
        <f>IF(I38="","",MAX(H$1:H37)+1)</f>
        <v>15</v>
      </c>
      <c r="I38" s="1">
        <f>IF('Game Data'!$D38=I$2,'Game Data'!$K38,IF('Game Data'!$E38=I$2,'Game Data'!$L38,IF('Game Data'!$F38=I$2,'Game Data'!$M38,IF('Game Data'!$G38=I$2,'Game Data'!$N38,IF('Game Data'!$H38=I$2,'Game Data'!$O38,"")))))</f>
        <v>20</v>
      </c>
      <c r="J38" s="101" t="str">
        <f>IF(K38="","",MAX(J$1:J37)+1)</f>
        <v/>
      </c>
      <c r="K38" s="1" t="str">
        <f>IF('Game Data'!$D38=K$2,'Game Data'!$K38,IF('Game Data'!$E38=K$2,'Game Data'!$L38,IF('Game Data'!$F38=K$2,'Game Data'!$M38,IF('Game Data'!$G38=K$2,'Game Data'!$N38,IF('Game Data'!$H38=K$2,'Game Data'!$O38,"")))))</f>
        <v/>
      </c>
      <c r="L38" s="101" t="str">
        <f>IF(M38="","",MAX(L$1:L37)+1)</f>
        <v/>
      </c>
      <c r="M38" s="1" t="str">
        <f>IF('Game Data'!$D38=M$2,'Game Data'!$K38,IF('Game Data'!$E38=M$2,'Game Data'!$L38,IF('Game Data'!$F38=M$2,'Game Data'!$M38,IF('Game Data'!$G38=M$2,'Game Data'!$N38,IF('Game Data'!$H38=M$2,'Game Data'!$O38,"")))))</f>
        <v/>
      </c>
      <c r="N38" s="101" t="str">
        <f>IF(O38="","",MAX(N$1:N37)+1)</f>
        <v/>
      </c>
      <c r="O38" s="1" t="str">
        <f>IF('Game Data'!$D38=O$2,'Game Data'!$K38,IF('Game Data'!$E38=O$2,'Game Data'!$L38,IF('Game Data'!$F38=O$2,'Game Data'!$M38,IF('Game Data'!$G38=O$2,'Game Data'!$N38,IF('Game Data'!$H38=O$2,'Game Data'!$O38,"")))))</f>
        <v/>
      </c>
      <c r="P38" s="101">
        <f>IF(Q38="","",MAX(P$1:P37)+1)</f>
        <v>16</v>
      </c>
      <c r="Q38" s="1">
        <f>IF('Game Data'!$D38=Q$2,'Game Data'!$K38,IF('Game Data'!$E38=Q$2,'Game Data'!$L38,IF('Game Data'!$F38=Q$2,'Game Data'!$M38,IF('Game Data'!$G38=Q$2,'Game Data'!$N38,IF('Game Data'!$H38=Q$2,'Game Data'!$O38,"")))))</f>
        <v>29</v>
      </c>
      <c r="R38" s="101" t="str">
        <f>IF(S38="","",MAX(R$1:R37)+1)</f>
        <v/>
      </c>
      <c r="S38" s="1" t="str">
        <f>IF('Game Data'!$D38=S$2,'Game Data'!$K38,IF('Game Data'!$E38=S$2,'Game Data'!$L38,IF('Game Data'!$F38=S$2,'Game Data'!$M38,IF('Game Data'!$G38=S$2,'Game Data'!$N38,IF('Game Data'!$H38=S$2,'Game Data'!$O38,"")))))</f>
        <v/>
      </c>
      <c r="T38" s="101">
        <f>IF(U38="","",MAX(T$1:T37)+1)</f>
        <v>16</v>
      </c>
      <c r="U38" s="1">
        <f>IF('Game Data'!$D38=U$2,'Game Data'!$K38,IF('Game Data'!$E38=U$2,'Game Data'!$L38,IF('Game Data'!$F38=U$2,'Game Data'!$M38,IF('Game Data'!$G38=U$2,'Game Data'!$N38,IF('Game Data'!$H38=U$2,'Game Data'!$O38,"")))))</f>
        <v>13</v>
      </c>
      <c r="W38" t="str">
        <f>_xlfn.CONCAT('Game Data'!D38:H38)</f>
        <v>Woodland AllianceVagabondCorvid ConspiracyKeepers in Iron</v>
      </c>
      <c r="X38" s="9" t="s">
        <v>57</v>
      </c>
      <c r="Y38" s="29" t="s">
        <v>13</v>
      </c>
      <c r="Z38" s="29" t="s">
        <v>76</v>
      </c>
      <c r="AA38" s="29" t="s">
        <v>20</v>
      </c>
      <c r="AB38" s="29" t="s">
        <v>21</v>
      </c>
      <c r="AC38" s="29" t="s">
        <v>14</v>
      </c>
      <c r="AD38" s="29" t="s">
        <v>19</v>
      </c>
      <c r="AE38" s="29" t="s">
        <v>16</v>
      </c>
      <c r="AF38" s="29" t="s">
        <v>17</v>
      </c>
      <c r="AG38" s="29" t="s">
        <v>15</v>
      </c>
      <c r="AH38" s="30" t="s">
        <v>12</v>
      </c>
    </row>
    <row r="39" spans="2:34" x14ac:dyDescent="0.25">
      <c r="B39" s="101" t="str">
        <f>IF(C39="","",MAX(B$1:B38)+1)</f>
        <v/>
      </c>
      <c r="C39" s="1" t="str">
        <f>IF('Game Data'!$D39=C$2,'Game Data'!$K39,IF('Game Data'!$E39=C$2,'Game Data'!$L39,IF('Game Data'!$F39=C$2,'Game Data'!$M39,IF('Game Data'!$G39=C$2,'Game Data'!$N39,IF('Game Data'!$H39=C$2,'Game Data'!$O39,"")))))</f>
        <v/>
      </c>
      <c r="D39" s="101">
        <f>IF(E39="","",MAX(D$1:D38)+1)</f>
        <v>22</v>
      </c>
      <c r="E39" s="1">
        <f>IF('Game Data'!$D39=E$2,'Game Data'!$K39,IF('Game Data'!$E39=E$2,'Game Data'!$L39,IF('Game Data'!$F39=E$2,'Game Data'!$M39,IF('Game Data'!$G39=E$2,'Game Data'!$N39,IF('Game Data'!$H39=E$2,'Game Data'!$O39,"")))))</f>
        <v>30</v>
      </c>
      <c r="F39" s="101" t="str">
        <f>IF(G39="","",MAX(F$1:F38)+1)</f>
        <v/>
      </c>
      <c r="G39" s="1" t="str">
        <f>IF('Game Data'!$D39=G$2,'Game Data'!$K39,IF('Game Data'!$E39=G$2,'Game Data'!$L39,IF('Game Data'!$F39=G$2,'Game Data'!$M39,IF('Game Data'!$G39=G$2,'Game Data'!$N39,IF('Game Data'!$H39=G$2,'Game Data'!$O39,"")))))</f>
        <v/>
      </c>
      <c r="H39" s="101" t="str">
        <f>IF(I39="","",MAX(H$1:H38)+1)</f>
        <v/>
      </c>
      <c r="I39" s="1" t="str">
        <f>IF('Game Data'!$D39=I$2,'Game Data'!$K39,IF('Game Data'!$E39=I$2,'Game Data'!$L39,IF('Game Data'!$F39=I$2,'Game Data'!$M39,IF('Game Data'!$G39=I$2,'Game Data'!$N39,IF('Game Data'!$H39=I$2,'Game Data'!$O39,"")))))</f>
        <v/>
      </c>
      <c r="J39" s="101" t="str">
        <f>IF(K39="","",MAX(J$1:J38)+1)</f>
        <v/>
      </c>
      <c r="K39" s="1" t="str">
        <f>IF('Game Data'!$D39=K$2,'Game Data'!$K39,IF('Game Data'!$E39=K$2,'Game Data'!$L39,IF('Game Data'!$F39=K$2,'Game Data'!$M39,IF('Game Data'!$G39=K$2,'Game Data'!$N39,IF('Game Data'!$H39=K$2,'Game Data'!$O39,"")))))</f>
        <v/>
      </c>
      <c r="L39" s="101">
        <f>IF(M39="","",MAX(L$1:L38)+1)</f>
        <v>11</v>
      </c>
      <c r="M39" s="1">
        <f>IF('Game Data'!$D39=M$2,'Game Data'!$K39,IF('Game Data'!$E39=M$2,'Game Data'!$L39,IF('Game Data'!$F39=M$2,'Game Data'!$M39,IF('Game Data'!$G39=M$2,'Game Data'!$N39,IF('Game Data'!$H39=M$2,'Game Data'!$O39,"")))))</f>
        <v>26</v>
      </c>
      <c r="N39" s="101">
        <f>IF(O39="","",MAX(N$1:N38)+1)</f>
        <v>16</v>
      </c>
      <c r="O39" s="1">
        <f>IF('Game Data'!$D39=O$2,'Game Data'!$K39,IF('Game Data'!$E39=O$2,'Game Data'!$L39,IF('Game Data'!$F39=O$2,'Game Data'!$M39,IF('Game Data'!$G39=O$2,'Game Data'!$N39,IF('Game Data'!$H39=O$2,'Game Data'!$O39,"")))))</f>
        <v>29</v>
      </c>
      <c r="P39" s="101">
        <f>IF(Q39="","",MAX(P$1:P38)+1)</f>
        <v>17</v>
      </c>
      <c r="Q39" s="1">
        <f>IF('Game Data'!$D39=Q$2,'Game Data'!$K39,IF('Game Data'!$E39=Q$2,'Game Data'!$L39,IF('Game Data'!$F39=Q$2,'Game Data'!$M39,IF('Game Data'!$G39=Q$2,'Game Data'!$N39,IF('Game Data'!$H39=Q$2,'Game Data'!$O39,"")))))</f>
        <v>25</v>
      </c>
      <c r="R39" s="101" t="str">
        <f>IF(S39="","",MAX(R$1:R38)+1)</f>
        <v/>
      </c>
      <c r="S39" s="1" t="str">
        <f>IF('Game Data'!$D39=S$2,'Game Data'!$K39,IF('Game Data'!$E39=S$2,'Game Data'!$L39,IF('Game Data'!$F39=S$2,'Game Data'!$M39,IF('Game Data'!$G39=S$2,'Game Data'!$N39,IF('Game Data'!$H39=S$2,'Game Data'!$O39,"")))))</f>
        <v/>
      </c>
      <c r="T39" s="101" t="str">
        <f>IF(U39="","",MAX(T$1:T38)+1)</f>
        <v/>
      </c>
      <c r="U39" s="1" t="str">
        <f>IF('Game Data'!$D39=U$2,'Game Data'!$K39,IF('Game Data'!$E39=U$2,'Game Data'!$L39,IF('Game Data'!$F39=U$2,'Game Data'!$M39,IF('Game Data'!$G39=U$2,'Game Data'!$N39,IF('Game Data'!$H39=U$2,'Game Data'!$O39,"")))))</f>
        <v/>
      </c>
      <c r="W39" t="str">
        <f>_xlfn.CONCAT('Game Data'!D39:H39)</f>
        <v>Corvid ConspiracyRiverfolk CompanyEyrie DynastiesUnderground Duchy</v>
      </c>
      <c r="X39" s="80" t="s">
        <v>13</v>
      </c>
      <c r="Y39" s="41" t="str">
        <f>IFERROR(IF($X39=Y$38,"-",Y15/Totals!$E$3),"-")</f>
        <v>-</v>
      </c>
      <c r="Z39" s="42">
        <f>IFERROR(IF($X39=Z$38,"-",Z15/Totals!$E$4),"-")</f>
        <v>0.30769230769230771</v>
      </c>
      <c r="AA39" s="42">
        <f>IFERROR(IF($X39=AA$38,"-",AA15/Totals!$E$5),"-")</f>
        <v>0.33333333333333331</v>
      </c>
      <c r="AB39" s="42">
        <f>IFERROR(IF($X39=AB$38,"-",AB15/Totals!$E$6),"-")</f>
        <v>0.33333333333333331</v>
      </c>
      <c r="AC39" s="42">
        <f>IFERROR(IF($X39=AC$38,"-",AC15/Totals!$E$7),"-")</f>
        <v>0.4</v>
      </c>
      <c r="AD39" s="42">
        <f>IFERROR(IF($X39=AD$38,"-",AD15/Totals!$E$8),"-")</f>
        <v>0.5</v>
      </c>
      <c r="AE39" s="42">
        <f>IFERROR(IF($X39=AE$38,"-",AE15/Totals!$E$10),"-")</f>
        <v>0.5</v>
      </c>
      <c r="AF39" s="42">
        <f>IFERROR(IF($X39=AF$38,"-",AF15/Totals!$E$11),"-")</f>
        <v>0.5</v>
      </c>
      <c r="AG39" s="42">
        <f>IFERROR(IF($X39=AG$38,"-",AG15/Totals!$E$12),"-")</f>
        <v>0</v>
      </c>
      <c r="AH39" s="43">
        <f>IFERROR(IF($X39=AH$38,"-",AH15/Totals!$E$13),"-")</f>
        <v>0.14285714285714285</v>
      </c>
    </row>
    <row r="40" spans="2:34" x14ac:dyDescent="0.25">
      <c r="B40" s="101" t="str">
        <f>IF(C40="","",MAX(B$1:B39)+1)</f>
        <v/>
      </c>
      <c r="C40" s="1" t="str">
        <f>IF('Game Data'!$D40=C$2,'Game Data'!$K40,IF('Game Data'!$E40=C$2,'Game Data'!$L40,IF('Game Data'!$F40=C$2,'Game Data'!$M40,IF('Game Data'!$G40=C$2,'Game Data'!$N40,IF('Game Data'!$H40=C$2,'Game Data'!$O40,"")))))</f>
        <v/>
      </c>
      <c r="D40" s="101" t="str">
        <f>IF(E40="","",MAX(D$1:D39)+1)</f>
        <v/>
      </c>
      <c r="E40" s="1" t="str">
        <f>IF('Game Data'!$D40=E$2,'Game Data'!$K40,IF('Game Data'!$E40=E$2,'Game Data'!$L40,IF('Game Data'!$F40=E$2,'Game Data'!$M40,IF('Game Data'!$G40=E$2,'Game Data'!$N40,IF('Game Data'!$H40=E$2,'Game Data'!$O40,"")))))</f>
        <v/>
      </c>
      <c r="F40" s="101" t="str">
        <f>IF(G40="","",MAX(F$1:F39)+1)</f>
        <v/>
      </c>
      <c r="G40" s="1" t="str">
        <f>IF('Game Data'!$D40=G$2,'Game Data'!$K40,IF('Game Data'!$E40=G$2,'Game Data'!$L40,IF('Game Data'!$F40=G$2,'Game Data'!$M40,IF('Game Data'!$G40=G$2,'Game Data'!$N40,IF('Game Data'!$H40=G$2,'Game Data'!$O40,"")))))</f>
        <v/>
      </c>
      <c r="H40" s="101" t="str">
        <f>IF(I40="","",MAX(H$1:H39)+1)</f>
        <v/>
      </c>
      <c r="I40" s="1" t="str">
        <f>IF('Game Data'!$D40=I$2,'Game Data'!$K40,IF('Game Data'!$E40=I$2,'Game Data'!$L40,IF('Game Data'!$F40=I$2,'Game Data'!$M40,IF('Game Data'!$G40=I$2,'Game Data'!$N40,IF('Game Data'!$H40=I$2,'Game Data'!$O40,"")))))</f>
        <v/>
      </c>
      <c r="J40" s="101">
        <f>IF(K40="","",MAX(J$1:J39)+1)</f>
        <v>11</v>
      </c>
      <c r="K40" s="1">
        <f>IF('Game Data'!$D40=K$2,'Game Data'!$K40,IF('Game Data'!$E40=K$2,'Game Data'!$L40,IF('Game Data'!$F40=K$2,'Game Data'!$M40,IF('Game Data'!$G40=K$2,'Game Data'!$N40,IF('Game Data'!$H40=K$2,'Game Data'!$O40,"")))))</f>
        <v>25</v>
      </c>
      <c r="L40" s="101" t="str">
        <f>IF(M40="","",MAX(L$1:L39)+1)</f>
        <v/>
      </c>
      <c r="M40" s="1" t="str">
        <f>IF('Game Data'!$D40=M$2,'Game Data'!$K40,IF('Game Data'!$E40=M$2,'Game Data'!$L40,IF('Game Data'!$F40=M$2,'Game Data'!$M40,IF('Game Data'!$G40=M$2,'Game Data'!$N40,IF('Game Data'!$H40=M$2,'Game Data'!$O40,"")))))</f>
        <v/>
      </c>
      <c r="N40" s="101" t="str">
        <f>IF(O40="","",MAX(N$1:N39)+1)</f>
        <v/>
      </c>
      <c r="O40" s="1" t="str">
        <f>IF('Game Data'!$D40=O$2,'Game Data'!$K40,IF('Game Data'!$E40=O$2,'Game Data'!$L40,IF('Game Data'!$F40=O$2,'Game Data'!$M40,IF('Game Data'!$G40=O$2,'Game Data'!$N40,IF('Game Data'!$H40=O$2,'Game Data'!$O40,"")))))</f>
        <v/>
      </c>
      <c r="P40" s="101">
        <f>IF(Q40="","",MAX(P$1:P39)+1)</f>
        <v>18</v>
      </c>
      <c r="Q40" s="1">
        <f>IF('Game Data'!$D40=Q$2,'Game Data'!$K40,IF('Game Data'!$E40=Q$2,'Game Data'!$L40,IF('Game Data'!$F40=Q$2,'Game Data'!$M40,IF('Game Data'!$G40=Q$2,'Game Data'!$N40,IF('Game Data'!$H40=Q$2,'Game Data'!$O40,"")))))</f>
        <v>23</v>
      </c>
      <c r="R40" s="101">
        <f>IF(S40="","",MAX(R$1:R39)+1)</f>
        <v>16</v>
      </c>
      <c r="S40" s="1">
        <f>IF('Game Data'!$D40=S$2,'Game Data'!$K40,IF('Game Data'!$E40=S$2,'Game Data'!$L40,IF('Game Data'!$F40=S$2,'Game Data'!$M40,IF('Game Data'!$G40=S$2,'Game Data'!$N40,IF('Game Data'!$H40=S$2,'Game Data'!$O40,"")))))</f>
        <v>26</v>
      </c>
      <c r="T40" s="101">
        <f>IF(U40="","",MAX(T$1:T39)+1)</f>
        <v>17</v>
      </c>
      <c r="U40" s="1">
        <f>IF('Game Data'!$D40=U$2,'Game Data'!$K40,IF('Game Data'!$E40=U$2,'Game Data'!$L40,IF('Game Data'!$F40=U$2,'Game Data'!$M40,IF('Game Data'!$G40=U$2,'Game Data'!$N40,IF('Game Data'!$H40=U$2,'Game Data'!$O40,"")))))</f>
        <v>30</v>
      </c>
      <c r="W40" t="str">
        <f>_xlfn.CONCAT('Game Data'!D40:H40)</f>
        <v>Keepers in IronCorvid ConspiracyLizard CultLord of the Hundreds</v>
      </c>
      <c r="X40" s="80" t="s">
        <v>76</v>
      </c>
      <c r="Y40" s="44">
        <f>IFERROR(IF($X40=Y$38,"-",Y16/Totals!$E$3),"-")</f>
        <v>0.66666666666666663</v>
      </c>
      <c r="Z40" s="34" t="str">
        <f>IFERROR(IF($X40=Z$38,"-",Z16/Totals!$E$4),"-")</f>
        <v>-</v>
      </c>
      <c r="AA40" s="34">
        <f>IFERROR(IF($X40=AA$38,"-",AA16/Totals!$E$5),"-")</f>
        <v>0.16666666666666666</v>
      </c>
      <c r="AB40" s="34">
        <f>IFERROR(IF($X40=AB$38,"-",AB16/Totals!$E$6),"-")</f>
        <v>0.33333333333333331</v>
      </c>
      <c r="AC40" s="34">
        <f>IFERROR(IF($X40=AC$38,"-",AC16/Totals!$E$7),"-")</f>
        <v>0.8</v>
      </c>
      <c r="AD40" s="34">
        <f>IFERROR(IF($X40=AD$38,"-",AD16/Totals!$E$8),"-")</f>
        <v>0.5</v>
      </c>
      <c r="AE40" s="34">
        <f>IFERROR(IF($X40=AE$38,"-",AE16/Totals!$E$10),"-")</f>
        <v>0</v>
      </c>
      <c r="AF40" s="34">
        <f>IFERROR(IF($X40=AF$38,"-",AF16/Totals!$E$11),"-")</f>
        <v>0.5</v>
      </c>
      <c r="AG40" s="34">
        <f>IFERROR(IF($X40=AG$38,"-",AG16/Totals!$E$12),"-")</f>
        <v>1</v>
      </c>
      <c r="AH40" s="38">
        <f>IFERROR(IF($X40=AH$38,"-",AH16/Totals!$E$13),"-")</f>
        <v>0.14285714285714285</v>
      </c>
    </row>
    <row r="41" spans="2:34" x14ac:dyDescent="0.25">
      <c r="B41" s="101" t="str">
        <f>IF(C41="","",MAX(B$1:B40)+1)</f>
        <v/>
      </c>
      <c r="C41" s="1" t="str">
        <f>IF('Game Data'!$D41=C$2,'Game Data'!$K41,IF('Game Data'!$E41=C$2,'Game Data'!$L41,IF('Game Data'!$F41=C$2,'Game Data'!$M41,IF('Game Data'!$G41=C$2,'Game Data'!$N41,IF('Game Data'!$H41=C$2,'Game Data'!$O41,"")))))</f>
        <v/>
      </c>
      <c r="D41" s="101" t="str">
        <f>IF(E41="","",MAX(D$1:D40)+1)</f>
        <v/>
      </c>
      <c r="E41" s="1" t="str">
        <f>IF('Game Data'!$D41=E$2,'Game Data'!$K41,IF('Game Data'!$E41=E$2,'Game Data'!$L41,IF('Game Data'!$F41=E$2,'Game Data'!$M41,IF('Game Data'!$G41=E$2,'Game Data'!$N41,IF('Game Data'!$H41=E$2,'Game Data'!$O41,"")))))</f>
        <v/>
      </c>
      <c r="F41" s="101">
        <f>IF(G41="","",MAX(F$1:F40)+1)</f>
        <v>18</v>
      </c>
      <c r="G41" s="1">
        <f>IF('Game Data'!$D41=G$2,'Game Data'!$K41,IF('Game Data'!$E41=G$2,'Game Data'!$L41,IF('Game Data'!$F41=G$2,'Game Data'!$M41,IF('Game Data'!$G41=G$2,'Game Data'!$N41,IF('Game Data'!$H41=G$2,'Game Data'!$O41,"")))))</f>
        <v>21</v>
      </c>
      <c r="H41" s="101" t="str">
        <f>IF(I41="","",MAX(H$1:H40)+1)</f>
        <v/>
      </c>
      <c r="I41" s="1" t="str">
        <f>IF('Game Data'!$D41=I$2,'Game Data'!$K41,IF('Game Data'!$E41=I$2,'Game Data'!$L41,IF('Game Data'!$F41=I$2,'Game Data'!$M41,IF('Game Data'!$G41=I$2,'Game Data'!$N41,IF('Game Data'!$H41=I$2,'Game Data'!$O41,"")))))</f>
        <v/>
      </c>
      <c r="J41" s="101" t="str">
        <f>IF(K41="","",MAX(J$1:J40)+1)</f>
        <v/>
      </c>
      <c r="K41" s="1" t="str">
        <f>IF('Game Data'!$D41=K$2,'Game Data'!$K41,IF('Game Data'!$E41=K$2,'Game Data'!$L41,IF('Game Data'!$F41=K$2,'Game Data'!$M41,IF('Game Data'!$G41=K$2,'Game Data'!$N41,IF('Game Data'!$H41=K$2,'Game Data'!$O41,"")))))</f>
        <v/>
      </c>
      <c r="L41" s="101" t="str">
        <f>IF(M41="","",MAX(L$1:L40)+1)</f>
        <v/>
      </c>
      <c r="M41" s="1" t="str">
        <f>IF('Game Data'!$D41=M$2,'Game Data'!$K41,IF('Game Data'!$E41=M$2,'Game Data'!$L41,IF('Game Data'!$F41=M$2,'Game Data'!$M41,IF('Game Data'!$G41=M$2,'Game Data'!$N41,IF('Game Data'!$H41=M$2,'Game Data'!$O41,"")))))</f>
        <v/>
      </c>
      <c r="N41" s="101">
        <f>IF(O41="","",MAX(N$1:N40)+1)</f>
        <v>17</v>
      </c>
      <c r="O41" s="1">
        <f>IF('Game Data'!$D41=O$2,'Game Data'!$K41,IF('Game Data'!$E41=O$2,'Game Data'!$L41,IF('Game Data'!$F41=O$2,'Game Data'!$M41,IF('Game Data'!$G41=O$2,'Game Data'!$N41,IF('Game Data'!$H41=O$2,'Game Data'!$O41,"")))))</f>
        <v>30</v>
      </c>
      <c r="P41" s="101" t="str">
        <f>IF(Q41="","",MAX(P$1:P40)+1)</f>
        <v/>
      </c>
      <c r="Q41" s="1" t="str">
        <f>IF('Game Data'!$D41=Q$2,'Game Data'!$K41,IF('Game Data'!$E41=Q$2,'Game Data'!$L41,IF('Game Data'!$F41=Q$2,'Game Data'!$M41,IF('Game Data'!$G41=Q$2,'Game Data'!$N41,IF('Game Data'!$H41=Q$2,'Game Data'!$O41,"")))))</f>
        <v/>
      </c>
      <c r="R41" s="101">
        <f>IF(S41="","",MAX(R$1:R40)+1)</f>
        <v>17</v>
      </c>
      <c r="S41" s="1" t="str">
        <f>IF('Game Data'!$D41=S$2,'Game Data'!$K41,IF('Game Data'!$E41=S$2,'Game Data'!$L41,IF('Game Data'!$F41=S$2,'Game Data'!$M41,IF('Game Data'!$G41=S$2,'Game Data'!$N41,IF('Game Data'!$H41=S$2,'Game Data'!$O41,"")))))</f>
        <v>D</v>
      </c>
      <c r="T41" s="101" t="str">
        <f>IF(U41="","",MAX(T$1:T40)+1)</f>
        <v/>
      </c>
      <c r="U41" s="1" t="str">
        <f>IF('Game Data'!$D41=U$2,'Game Data'!$K41,IF('Game Data'!$E41=U$2,'Game Data'!$L41,IF('Game Data'!$F41=U$2,'Game Data'!$M41,IF('Game Data'!$G41=U$2,'Game Data'!$N41,IF('Game Data'!$H41=U$2,'Game Data'!$O41,"")))))</f>
        <v/>
      </c>
      <c r="W41" t="str">
        <f>_xlfn.CONCAT('Game Data'!D41:H41)</f>
        <v>Underground DuchyWoodland AllianceLord of the Hundreds</v>
      </c>
      <c r="X41" s="80" t="s">
        <v>20</v>
      </c>
      <c r="Y41" s="44">
        <f>IFERROR(IF($X41=Y$38,"-",Y17/Totals!$E$3),"-")</f>
        <v>0.33333333333333331</v>
      </c>
      <c r="Z41" s="34">
        <f>IFERROR(IF($X41=Z$38,"-",Z17/Totals!$E$4),"-")</f>
        <v>0.46153846153846156</v>
      </c>
      <c r="AA41" s="34" t="str">
        <f>IFERROR(IF($X41=AA$38,"-",AA17/Totals!$E$5),"-")</f>
        <v>-</v>
      </c>
      <c r="AB41" s="34">
        <f>IFERROR(IF($X41=AB$38,"-",AB17/Totals!$E$6),"-")</f>
        <v>0.66666666666666663</v>
      </c>
      <c r="AC41" s="34">
        <f>IFERROR(IF($X41=AC$38,"-",AC17/Totals!$E$7),"-")</f>
        <v>0.2</v>
      </c>
      <c r="AD41" s="34">
        <f>IFERROR(IF($X41=AD$38,"-",AD17/Totals!$E$8),"-")</f>
        <v>0</v>
      </c>
      <c r="AE41" s="34">
        <f>IFERROR(IF($X41=AE$38,"-",AE17/Totals!$E$10),"-")</f>
        <v>0.25</v>
      </c>
      <c r="AF41" s="34">
        <f>IFERROR(IF($X41=AF$38,"-",AF17/Totals!$E$11),"-")</f>
        <v>0.75</v>
      </c>
      <c r="AG41" s="34">
        <f>IFERROR(IF($X41=AG$38,"-",AG17/Totals!$E$12),"-")</f>
        <v>0.5</v>
      </c>
      <c r="AH41" s="38">
        <f>IFERROR(IF($X41=AH$38,"-",AH17/Totals!$E$13),"-")</f>
        <v>0.2857142857142857</v>
      </c>
    </row>
    <row r="42" spans="2:34" x14ac:dyDescent="0.25">
      <c r="B42" s="101">
        <f>IF(C42="","",MAX(B$1:B41)+1)</f>
        <v>16</v>
      </c>
      <c r="C42" s="1">
        <f>IF('Game Data'!$D42=C$2,'Game Data'!$K42,IF('Game Data'!$E42=C$2,'Game Data'!$L42,IF('Game Data'!$F42=C$2,'Game Data'!$M42,IF('Game Data'!$G42=C$2,'Game Data'!$N42,IF('Game Data'!$H42=C$2,'Game Data'!$O42,"")))))</f>
        <v>25</v>
      </c>
      <c r="D42" s="101">
        <f>IF(E42="","",MAX(D$1:D41)+1)</f>
        <v>23</v>
      </c>
      <c r="E42" s="1">
        <f>IF('Game Data'!$D42=E$2,'Game Data'!$K42,IF('Game Data'!$E42=E$2,'Game Data'!$L42,IF('Game Data'!$F42=E$2,'Game Data'!$M42,IF('Game Data'!$G42=E$2,'Game Data'!$N42,IF('Game Data'!$H42=E$2,'Game Data'!$O42,"")))))</f>
        <v>16</v>
      </c>
      <c r="F42" s="101" t="str">
        <f>IF(G42="","",MAX(F$1:F41)+1)</f>
        <v/>
      </c>
      <c r="G42" s="1" t="str">
        <f>IF('Game Data'!$D42=G$2,'Game Data'!$K42,IF('Game Data'!$E42=G$2,'Game Data'!$L42,IF('Game Data'!$F42=G$2,'Game Data'!$M42,IF('Game Data'!$G42=G$2,'Game Data'!$N42,IF('Game Data'!$H42=G$2,'Game Data'!$O42,"")))))</f>
        <v/>
      </c>
      <c r="H42" s="101" t="str">
        <f>IF(I42="","",MAX(H$1:H41)+1)</f>
        <v/>
      </c>
      <c r="I42" s="1" t="str">
        <f>IF('Game Data'!$D42=I$2,'Game Data'!$K42,IF('Game Data'!$E42=I$2,'Game Data'!$L42,IF('Game Data'!$F42=I$2,'Game Data'!$M42,IF('Game Data'!$G42=I$2,'Game Data'!$N42,IF('Game Data'!$H42=I$2,'Game Data'!$O42,"")))))</f>
        <v/>
      </c>
      <c r="J42" s="101">
        <f>IF(K42="","",MAX(J$1:J41)+1)</f>
        <v>12</v>
      </c>
      <c r="K42" s="1">
        <f>IF('Game Data'!$D42=K$2,'Game Data'!$K42,IF('Game Data'!$E42=K$2,'Game Data'!$L42,IF('Game Data'!$F42=K$2,'Game Data'!$M42,IF('Game Data'!$G42=K$2,'Game Data'!$N42,IF('Game Data'!$H42=K$2,'Game Data'!$O42,"")))))</f>
        <v>30</v>
      </c>
      <c r="L42" s="101" t="str">
        <f>IF(M42="","",MAX(L$1:L41)+1)</f>
        <v/>
      </c>
      <c r="M42" s="1" t="str">
        <f>IF('Game Data'!$D42=M$2,'Game Data'!$K42,IF('Game Data'!$E42=M$2,'Game Data'!$L42,IF('Game Data'!$F42=M$2,'Game Data'!$M42,IF('Game Data'!$G42=M$2,'Game Data'!$N42,IF('Game Data'!$H42=M$2,'Game Data'!$O42,"")))))</f>
        <v/>
      </c>
      <c r="N42" s="101" t="str">
        <f>IF(O42="","",MAX(N$1:N41)+1)</f>
        <v/>
      </c>
      <c r="O42" s="1" t="str">
        <f>IF('Game Data'!$D42=O$2,'Game Data'!$K42,IF('Game Data'!$E42=O$2,'Game Data'!$L42,IF('Game Data'!$F42=O$2,'Game Data'!$M42,IF('Game Data'!$G42=O$2,'Game Data'!$N42,IF('Game Data'!$H42=O$2,'Game Data'!$O42,"")))))</f>
        <v/>
      </c>
      <c r="P42" s="101" t="str">
        <f>IF(Q42="","",MAX(P$1:P41)+1)</f>
        <v/>
      </c>
      <c r="Q42" s="1" t="str">
        <f>IF('Game Data'!$D42=Q$2,'Game Data'!$K42,IF('Game Data'!$E42=Q$2,'Game Data'!$L42,IF('Game Data'!$F42=Q$2,'Game Data'!$M42,IF('Game Data'!$G42=Q$2,'Game Data'!$N42,IF('Game Data'!$H42=Q$2,'Game Data'!$O42,"")))))</f>
        <v/>
      </c>
      <c r="R42" s="101" t="str">
        <f>IF(S42="","",MAX(R$1:R41)+1)</f>
        <v/>
      </c>
      <c r="S42" s="1" t="str">
        <f>IF('Game Data'!$D42=S$2,'Game Data'!$K42,IF('Game Data'!$E42=S$2,'Game Data'!$L42,IF('Game Data'!$F42=S$2,'Game Data'!$M42,IF('Game Data'!$G42=S$2,'Game Data'!$N42,IF('Game Data'!$H42=S$2,'Game Data'!$O42,"")))))</f>
        <v/>
      </c>
      <c r="T42" s="101">
        <f>IF(U42="","",MAX(T$1:T41)+1)</f>
        <v>18</v>
      </c>
      <c r="U42" s="1">
        <f>IF('Game Data'!$D42=U$2,'Game Data'!$K42,IF('Game Data'!$E42=U$2,'Game Data'!$L42,IF('Game Data'!$F42=U$2,'Game Data'!$M42,IF('Game Data'!$G42=U$2,'Game Data'!$N42,IF('Game Data'!$H42=U$2,'Game Data'!$O42,"")))))</f>
        <v>21</v>
      </c>
      <c r="W42" t="str">
        <f>_xlfn.CONCAT('Game Data'!D42:H42)</f>
        <v>Marquise de CatKeepers in IronEyrie DynastiesLizard Cult</v>
      </c>
      <c r="X42" s="80" t="s">
        <v>21</v>
      </c>
      <c r="Y42" s="44">
        <f>IFERROR(IF($X42=Y$38,"-",Y18/Totals!$E$3),"-")</f>
        <v>0.33333333333333331</v>
      </c>
      <c r="Z42" s="34">
        <f>IFERROR(IF($X42=Z$38,"-",Z18/Totals!$E$4),"-")</f>
        <v>0.30769230769230771</v>
      </c>
      <c r="AA42" s="34">
        <f>IFERROR(IF($X42=AA$38,"-",AA18/Totals!$E$5),"-")</f>
        <v>0.33333333333333331</v>
      </c>
      <c r="AB42" s="34" t="str">
        <f>IFERROR(IF($X42=AB$38,"-",AB18/Totals!$E$6),"-")</f>
        <v>-</v>
      </c>
      <c r="AC42" s="34">
        <f>IFERROR(IF($X42=AC$38,"-",AC18/Totals!$E$7),"-")</f>
        <v>0.4</v>
      </c>
      <c r="AD42" s="34">
        <f>IFERROR(IF($X42=AD$38,"-",AD18/Totals!$E$8),"-")</f>
        <v>0</v>
      </c>
      <c r="AE42" s="34">
        <f>IFERROR(IF($X42=AE$38,"-",AE18/Totals!$E$10),"-")</f>
        <v>0.75</v>
      </c>
      <c r="AF42" s="34">
        <f>IFERROR(IF($X42=AF$38,"-",AF18/Totals!$E$11),"-")</f>
        <v>0.5</v>
      </c>
      <c r="AG42" s="34">
        <f>IFERROR(IF($X42=AG$38,"-",AG18/Totals!$E$12),"-")</f>
        <v>0</v>
      </c>
      <c r="AH42" s="38">
        <f>IFERROR(IF($X42=AH$38,"-",AH18/Totals!$E$13),"-")</f>
        <v>0.2857142857142857</v>
      </c>
    </row>
    <row r="43" spans="2:34" x14ac:dyDescent="0.25">
      <c r="B43" s="101" t="str">
        <f>IF(C43="","",MAX(B$1:B42)+1)</f>
        <v/>
      </c>
      <c r="C43" s="1" t="str">
        <f>IF('Game Data'!$D43=C$2,'Game Data'!$K43,IF('Game Data'!$E43=C$2,'Game Data'!$L43,IF('Game Data'!$F43=C$2,'Game Data'!$M43,IF('Game Data'!$G43=C$2,'Game Data'!$N43,IF('Game Data'!$H43=C$2,'Game Data'!$O43,"")))))</f>
        <v/>
      </c>
      <c r="D43" s="101" t="str">
        <f>IF(E43="","",MAX(D$1:D42)+1)</f>
        <v/>
      </c>
      <c r="E43" s="1" t="str">
        <f>IF('Game Data'!$D43=E$2,'Game Data'!$K43,IF('Game Data'!$E43=E$2,'Game Data'!$L43,IF('Game Data'!$F43=E$2,'Game Data'!$M43,IF('Game Data'!$G43=E$2,'Game Data'!$N43,IF('Game Data'!$H43=E$2,'Game Data'!$O43,"")))))</f>
        <v/>
      </c>
      <c r="F43" s="101">
        <f>IF(G43="","",MAX(F$1:F42)+1)</f>
        <v>19</v>
      </c>
      <c r="G43" s="1">
        <f>IF('Game Data'!$D43=G$2,'Game Data'!$K43,IF('Game Data'!$E43=G$2,'Game Data'!$L43,IF('Game Data'!$F43=G$2,'Game Data'!$M43,IF('Game Data'!$G43=G$2,'Game Data'!$N43,IF('Game Data'!$H43=G$2,'Game Data'!$O43,"")))))</f>
        <v>18</v>
      </c>
      <c r="H43" s="101" t="str">
        <f>IF(I43="","",MAX(H$1:H42)+1)</f>
        <v/>
      </c>
      <c r="I43" s="1" t="str">
        <f>IF('Game Data'!$D43=I$2,'Game Data'!$K43,IF('Game Data'!$E43=I$2,'Game Data'!$L43,IF('Game Data'!$F43=I$2,'Game Data'!$M43,IF('Game Data'!$G43=I$2,'Game Data'!$N43,IF('Game Data'!$H43=I$2,'Game Data'!$O43,"")))))</f>
        <v/>
      </c>
      <c r="J43" s="101" t="str">
        <f>IF(K43="","",MAX(J$1:J42)+1)</f>
        <v/>
      </c>
      <c r="K43" s="1" t="str">
        <f>IF('Game Data'!$D43=K$2,'Game Data'!$K43,IF('Game Data'!$E43=K$2,'Game Data'!$L43,IF('Game Data'!$F43=K$2,'Game Data'!$M43,IF('Game Data'!$G43=K$2,'Game Data'!$N43,IF('Game Data'!$H43=K$2,'Game Data'!$O43,"")))))</f>
        <v/>
      </c>
      <c r="L43" s="101">
        <f>IF(M43="","",MAX(L$1:L42)+1)</f>
        <v>12</v>
      </c>
      <c r="M43" s="1">
        <f>IF('Game Data'!$D43=M$2,'Game Data'!$K43,IF('Game Data'!$E43=M$2,'Game Data'!$L43,IF('Game Data'!$F43=M$2,'Game Data'!$M43,IF('Game Data'!$G43=M$2,'Game Data'!$N43,IF('Game Data'!$H43=M$2,'Game Data'!$O43,"")))))</f>
        <v>15</v>
      </c>
      <c r="N43" s="101">
        <f>IF(O43="","",MAX(N$1:N42)+1)</f>
        <v>18</v>
      </c>
      <c r="O43" s="1">
        <f>IF('Game Data'!$D43=O$2,'Game Data'!$K43,IF('Game Data'!$E43=O$2,'Game Data'!$L43,IF('Game Data'!$F43=O$2,'Game Data'!$M43,IF('Game Data'!$G43=O$2,'Game Data'!$N43,IF('Game Data'!$H43=O$2,'Game Data'!$O43,"")))))</f>
        <v>22</v>
      </c>
      <c r="P43" s="101" t="str">
        <f>IF(Q43="","",MAX(P$1:P42)+1)</f>
        <v/>
      </c>
      <c r="Q43" s="1" t="str">
        <f>IF('Game Data'!$D43=Q$2,'Game Data'!$K43,IF('Game Data'!$E43=Q$2,'Game Data'!$L43,IF('Game Data'!$F43=Q$2,'Game Data'!$M43,IF('Game Data'!$G43=Q$2,'Game Data'!$N43,IF('Game Data'!$H43=Q$2,'Game Data'!$O43,"")))))</f>
        <v/>
      </c>
      <c r="R43" s="101" t="str">
        <f>IF(S43="","",MAX(R$1:R42)+1)</f>
        <v/>
      </c>
      <c r="S43" s="1" t="str">
        <f>IF('Game Data'!$D43=S$2,'Game Data'!$K43,IF('Game Data'!$E43=S$2,'Game Data'!$L43,IF('Game Data'!$F43=S$2,'Game Data'!$M43,IF('Game Data'!$G43=S$2,'Game Data'!$N43,IF('Game Data'!$H43=S$2,'Game Data'!$O43,"")))))</f>
        <v/>
      </c>
      <c r="T43" s="101">
        <f>IF(U43="","",MAX(T$1:T42)+1)</f>
        <v>19</v>
      </c>
      <c r="U43" s="1">
        <f>IF('Game Data'!$D43=U$2,'Game Data'!$K43,IF('Game Data'!$E43=U$2,'Game Data'!$L43,IF('Game Data'!$F43=U$2,'Game Data'!$M43,IF('Game Data'!$G43=U$2,'Game Data'!$N43,IF('Game Data'!$H43=U$2,'Game Data'!$O43,"")))))</f>
        <v>30</v>
      </c>
      <c r="W43" t="str">
        <f>_xlfn.CONCAT('Game Data'!D43:H43)</f>
        <v>Keepers in IronRiverfolk CompanyWoodland AllianceUnderground Duchy</v>
      </c>
      <c r="X43" s="80" t="s">
        <v>14</v>
      </c>
      <c r="Y43" s="44">
        <f>IFERROR(IF($X43=Y$38,"-",Y19/Totals!$E$3),"-")</f>
        <v>0</v>
      </c>
      <c r="Z43" s="34">
        <f>IFERROR(IF($X43=Z$38,"-",Z19/Totals!$E$4),"-")</f>
        <v>0.15384615384615385</v>
      </c>
      <c r="AA43" s="34">
        <f>IFERROR(IF($X43=AA$38,"-",AA19/Totals!$E$5),"-")</f>
        <v>0.16666666666666666</v>
      </c>
      <c r="AB43" s="34">
        <f>IFERROR(IF($X43=AB$38,"-",AB19/Totals!$E$6),"-")</f>
        <v>0</v>
      </c>
      <c r="AC43" s="34" t="str">
        <f>IFERROR(IF($X43=AC$38,"-",AC19/Totals!$E$7),"-")</f>
        <v>-</v>
      </c>
      <c r="AD43" s="34">
        <f>IFERROR(IF($X43=AD$38,"-",AD19/Totals!$E$8),"-")</f>
        <v>0.5</v>
      </c>
      <c r="AE43" s="34">
        <f>IFERROR(IF($X43=AE$38,"-",AE19/Totals!$E$10),"-")</f>
        <v>0.5</v>
      </c>
      <c r="AF43" s="34">
        <f>IFERROR(IF($X43=AF$38,"-",AF19/Totals!$E$11),"-")</f>
        <v>0.25</v>
      </c>
      <c r="AG43" s="34">
        <f>IFERROR(IF($X43=AG$38,"-",AG19/Totals!$E$12),"-")</f>
        <v>0.5</v>
      </c>
      <c r="AH43" s="38">
        <f>IFERROR(IF($X43=AH$38,"-",AH19/Totals!$E$13),"-")</f>
        <v>0.42857142857142855</v>
      </c>
    </row>
    <row r="44" spans="2:34" x14ac:dyDescent="0.25">
      <c r="B44" s="101" t="str">
        <f>IF(C44="","",MAX(B$1:B43)+1)</f>
        <v/>
      </c>
      <c r="C44" s="1" t="str">
        <f>IF('Game Data'!$D44=C$2,'Game Data'!$K44,IF('Game Data'!$E44=C$2,'Game Data'!$L44,IF('Game Data'!$F44=C$2,'Game Data'!$M44,IF('Game Data'!$G44=C$2,'Game Data'!$N44,IF('Game Data'!$H44=C$2,'Game Data'!$O44,"")))))</f>
        <v/>
      </c>
      <c r="D44" s="101">
        <f>IF(E44="","",MAX(D$1:D43)+1)</f>
        <v>24</v>
      </c>
      <c r="E44" s="1">
        <f>IF('Game Data'!$D44=E$2,'Game Data'!$K44,IF('Game Data'!$E44=E$2,'Game Data'!$L44,IF('Game Data'!$F44=E$2,'Game Data'!$M44,IF('Game Data'!$G44=E$2,'Game Data'!$N44,IF('Game Data'!$H44=E$2,'Game Data'!$O44,"")))))</f>
        <v>24</v>
      </c>
      <c r="F44" s="101">
        <f>IF(G44="","",MAX(F$1:F43)+1)</f>
        <v>20</v>
      </c>
      <c r="G44" s="1">
        <f>IF('Game Data'!$D44=G$2,'Game Data'!$K44,IF('Game Data'!$E44=G$2,'Game Data'!$L44,IF('Game Data'!$F44=G$2,'Game Data'!$M44,IF('Game Data'!$G44=G$2,'Game Data'!$N44,IF('Game Data'!$H44=G$2,'Game Data'!$O44,"")))))</f>
        <v>20</v>
      </c>
      <c r="H44" s="101">
        <f>IF(I44="","",MAX(H$1:H43)+1)</f>
        <v>16</v>
      </c>
      <c r="I44" s="1">
        <f>IF('Game Data'!$D44=I$2,'Game Data'!$K44,IF('Game Data'!$E44=I$2,'Game Data'!$L44,IF('Game Data'!$F44=I$2,'Game Data'!$M44,IF('Game Data'!$G44=I$2,'Game Data'!$N44,IF('Game Data'!$H44=I$2,'Game Data'!$O44,"")))))</f>
        <v>30</v>
      </c>
      <c r="J44" s="101" t="str">
        <f>IF(K44="","",MAX(J$1:J43)+1)</f>
        <v/>
      </c>
      <c r="K44" s="1" t="str">
        <f>IF('Game Data'!$D44=K$2,'Game Data'!$K44,IF('Game Data'!$E44=K$2,'Game Data'!$L44,IF('Game Data'!$F44=K$2,'Game Data'!$M44,IF('Game Data'!$G44=K$2,'Game Data'!$N44,IF('Game Data'!$H44=K$2,'Game Data'!$O44,"")))))</f>
        <v/>
      </c>
      <c r="L44" s="101">
        <f>IF(M44="","",MAX(L$1:L43)+1)</f>
        <v>13</v>
      </c>
      <c r="M44" s="1">
        <f>IF('Game Data'!$D44=M$2,'Game Data'!$K44,IF('Game Data'!$E44=M$2,'Game Data'!$L44,IF('Game Data'!$F44=M$2,'Game Data'!$M44,IF('Game Data'!$G44=M$2,'Game Data'!$N44,IF('Game Data'!$H44=M$2,'Game Data'!$O44,"")))))</f>
        <v>22</v>
      </c>
      <c r="N44" s="101" t="str">
        <f>IF(O44="","",MAX(N$1:N43)+1)</f>
        <v/>
      </c>
      <c r="O44" s="1" t="str">
        <f>IF('Game Data'!$D44=O$2,'Game Data'!$K44,IF('Game Data'!$E44=O$2,'Game Data'!$L44,IF('Game Data'!$F44=O$2,'Game Data'!$M44,IF('Game Data'!$G44=O$2,'Game Data'!$N44,IF('Game Data'!$H44=O$2,'Game Data'!$O44,"")))))</f>
        <v/>
      </c>
      <c r="P44" s="101">
        <f>IF(Q44="","",MAX(P$1:P43)+1)</f>
        <v>19</v>
      </c>
      <c r="Q44" s="1">
        <f>IF('Game Data'!$D44=Q$2,'Game Data'!$K44,IF('Game Data'!$E44=Q$2,'Game Data'!$L44,IF('Game Data'!$F44=Q$2,'Game Data'!$M44,IF('Game Data'!$G44=Q$2,'Game Data'!$N44,IF('Game Data'!$H44=Q$2,'Game Data'!$O44,"")))))</f>
        <v>25</v>
      </c>
      <c r="R44" s="101" t="str">
        <f>IF(S44="","",MAX(R$1:R43)+1)</f>
        <v/>
      </c>
      <c r="S44" s="1" t="str">
        <f>IF('Game Data'!$D44=S$2,'Game Data'!$K44,IF('Game Data'!$E44=S$2,'Game Data'!$L44,IF('Game Data'!$F44=S$2,'Game Data'!$M44,IF('Game Data'!$G44=S$2,'Game Data'!$N44,IF('Game Data'!$H44=S$2,'Game Data'!$O44,"")))))</f>
        <v/>
      </c>
      <c r="T44" s="101" t="str">
        <f>IF(U44="","",MAX(T$1:T43)+1)</f>
        <v/>
      </c>
      <c r="U44" s="1" t="str">
        <f>IF('Game Data'!$D44=U$2,'Game Data'!$K44,IF('Game Data'!$E44=U$2,'Game Data'!$L44,IF('Game Data'!$F44=U$2,'Game Data'!$M44,IF('Game Data'!$G44=U$2,'Game Data'!$N44,IF('Game Data'!$H44=U$2,'Game Data'!$O44,"")))))</f>
        <v/>
      </c>
      <c r="W44" t="str">
        <f>_xlfn.CONCAT('Game Data'!D44:H44)</f>
        <v>Woodland AllianceCorvid ConspiracyEyrie DynastiesVagabondRiverfolk Company</v>
      </c>
      <c r="X44" s="80" t="s">
        <v>19</v>
      </c>
      <c r="Y44" s="44">
        <f>IFERROR(IF($X44=Y$38,"-",Y20/Totals!$E$3),"-")</f>
        <v>0</v>
      </c>
      <c r="Z44" s="34">
        <f>IFERROR(IF($X44=Z$38,"-",Z20/Totals!$E$4),"-")</f>
        <v>0.38461538461538464</v>
      </c>
      <c r="AA44" s="34">
        <f>IFERROR(IF($X44=AA$38,"-",AA20/Totals!$E$5),"-")</f>
        <v>0.16666666666666666</v>
      </c>
      <c r="AB44" s="34">
        <f>IFERROR(IF($X44=AB$38,"-",AB20/Totals!$E$6),"-")</f>
        <v>0.33333333333333331</v>
      </c>
      <c r="AC44" s="34">
        <f>IFERROR(IF($X44=AC$38,"-",AC20/Totals!$E$7),"-")</f>
        <v>0.8</v>
      </c>
      <c r="AD44" s="34" t="str">
        <f>IFERROR(IF($X44=AD$38,"-",AD20/Totals!$E$8),"-")</f>
        <v>-</v>
      </c>
      <c r="AE44" s="34">
        <f>IFERROR(IF($X44=AE$38,"-",AE20/Totals!$E$10),"-")</f>
        <v>0</v>
      </c>
      <c r="AF44" s="34">
        <f>IFERROR(IF($X44=AF$38,"-",AF20/Totals!$E$11),"-")</f>
        <v>0.25</v>
      </c>
      <c r="AG44" s="34">
        <f>IFERROR(IF($X44=AG$38,"-",AG20/Totals!$E$12),"-")</f>
        <v>0.5</v>
      </c>
      <c r="AH44" s="38">
        <f>IFERROR(IF($X44=AH$38,"-",AH20/Totals!$E$13),"-")</f>
        <v>0.2857142857142857</v>
      </c>
    </row>
    <row r="45" spans="2:34" x14ac:dyDescent="0.25">
      <c r="B45" s="101" t="str">
        <f>IF(C45="","",MAX(B$1:B44)+1)</f>
        <v/>
      </c>
      <c r="C45" s="1" t="str">
        <f>IF('Game Data'!$D45=C$2,'Game Data'!$K45,IF('Game Data'!$E45=C$2,'Game Data'!$L45,IF('Game Data'!$F45=C$2,'Game Data'!$M45,IF('Game Data'!$G45=C$2,'Game Data'!$N45,IF('Game Data'!$H45=C$2,'Game Data'!$O45,"")))))</f>
        <v/>
      </c>
      <c r="D45" s="101">
        <f>IF(E45="","",MAX(D$1:D44)+1)</f>
        <v>25</v>
      </c>
      <c r="E45" s="1">
        <f>IF('Game Data'!$D45=E$2,'Game Data'!$K45,IF('Game Data'!$E45=E$2,'Game Data'!$L45,IF('Game Data'!$F45=E$2,'Game Data'!$M45,IF('Game Data'!$G45=E$2,'Game Data'!$N45,IF('Game Data'!$H45=E$2,'Game Data'!$O45,"")))))</f>
        <v>23</v>
      </c>
      <c r="F45" s="101" t="str">
        <f>IF(G45="","",MAX(F$1:F44)+1)</f>
        <v/>
      </c>
      <c r="G45" s="1" t="str">
        <f>IF('Game Data'!$D45=G$2,'Game Data'!$K45,IF('Game Data'!$E45=G$2,'Game Data'!$L45,IF('Game Data'!$F45=G$2,'Game Data'!$M45,IF('Game Data'!$G45=G$2,'Game Data'!$N45,IF('Game Data'!$H45=G$2,'Game Data'!$O45,"")))))</f>
        <v/>
      </c>
      <c r="H45" s="101" t="str">
        <f>IF(I45="","",MAX(H$1:H44)+1)</f>
        <v/>
      </c>
      <c r="I45" s="1" t="str">
        <f>IF('Game Data'!$D45=I$2,'Game Data'!$K45,IF('Game Data'!$E45=I$2,'Game Data'!$L45,IF('Game Data'!$F45=I$2,'Game Data'!$M45,IF('Game Data'!$G45=I$2,'Game Data'!$N45,IF('Game Data'!$H45=I$2,'Game Data'!$O45,"")))))</f>
        <v/>
      </c>
      <c r="J45" s="101">
        <f>IF(K45="","",MAX(J$1:J44)+1)</f>
        <v>13</v>
      </c>
      <c r="K45" s="1">
        <f>IF('Game Data'!$D45=K$2,'Game Data'!$K45,IF('Game Data'!$E45=K$2,'Game Data'!$L45,IF('Game Data'!$F45=K$2,'Game Data'!$M45,IF('Game Data'!$G45=K$2,'Game Data'!$N45,IF('Game Data'!$H45=K$2,'Game Data'!$O45,"")))))</f>
        <v>20</v>
      </c>
      <c r="L45" s="101">
        <f>IF(M45="","",MAX(L$1:L44)+1)</f>
        <v>14</v>
      </c>
      <c r="M45" s="1">
        <f>IF('Game Data'!$D45=M$2,'Game Data'!$K45,IF('Game Data'!$E45=M$2,'Game Data'!$L45,IF('Game Data'!$F45=M$2,'Game Data'!$M45,IF('Game Data'!$G45=M$2,'Game Data'!$N45,IF('Game Data'!$H45=M$2,'Game Data'!$O45,"")))))</f>
        <v>18</v>
      </c>
      <c r="N45" s="101" t="str">
        <f>IF(O45="","",MAX(N$1:N44)+1)</f>
        <v/>
      </c>
      <c r="O45" s="1" t="str">
        <f>IF('Game Data'!$D45=O$2,'Game Data'!$K45,IF('Game Data'!$E45=O$2,'Game Data'!$L45,IF('Game Data'!$F45=O$2,'Game Data'!$M45,IF('Game Data'!$G45=O$2,'Game Data'!$N45,IF('Game Data'!$H45=O$2,'Game Data'!$O45,"")))))</f>
        <v/>
      </c>
      <c r="P45" s="101" t="str">
        <f>IF(Q45="","",MAX(P$1:P44)+1)</f>
        <v/>
      </c>
      <c r="Q45" s="1" t="str">
        <f>IF('Game Data'!$D45=Q$2,'Game Data'!$K45,IF('Game Data'!$E45=Q$2,'Game Data'!$L45,IF('Game Data'!$F45=Q$2,'Game Data'!$M45,IF('Game Data'!$G45=Q$2,'Game Data'!$N45,IF('Game Data'!$H45=Q$2,'Game Data'!$O45,"")))))</f>
        <v/>
      </c>
      <c r="R45" s="101">
        <f>IF(S45="","",MAX(R$1:R44)+1)</f>
        <v>18</v>
      </c>
      <c r="S45" s="1">
        <f>IF('Game Data'!$D45=S$2,'Game Data'!$K45,IF('Game Data'!$E45=S$2,'Game Data'!$L45,IF('Game Data'!$F45=S$2,'Game Data'!$M45,IF('Game Data'!$G45=S$2,'Game Data'!$N45,IF('Game Data'!$H45=S$2,'Game Data'!$O45,"")))))</f>
        <v>30</v>
      </c>
      <c r="T45" s="101" t="str">
        <f>IF(U45="","",MAX(T$1:T44)+1)</f>
        <v/>
      </c>
      <c r="U45" s="1" t="str">
        <f>IF('Game Data'!$D45=U$2,'Game Data'!$K45,IF('Game Data'!$E45=U$2,'Game Data'!$L45,IF('Game Data'!$F45=U$2,'Game Data'!$M45,IF('Game Data'!$G45=U$2,'Game Data'!$N45,IF('Game Data'!$H45=U$2,'Game Data'!$O45,"")))))</f>
        <v/>
      </c>
      <c r="W45" t="str">
        <f>_xlfn.CONCAT('Game Data'!D45:H45)</f>
        <v>Eyrie DynastiesRiverfolk CompanyLizard CultLord of the Hundreds</v>
      </c>
      <c r="X45" s="80" t="s">
        <v>16</v>
      </c>
      <c r="Y45" s="44">
        <f>IFERROR(IF($X45=Y$38,"-",Y21/Totals!$E$3),"-")</f>
        <v>0.33333333333333331</v>
      </c>
      <c r="Z45" s="34">
        <f>IFERROR(IF($X45=Z$38,"-",Z21/Totals!$E$4),"-")</f>
        <v>0.38461538461538464</v>
      </c>
      <c r="AA45" s="34">
        <f>IFERROR(IF($X45=AA$38,"-",AA21/Totals!$E$5),"-")</f>
        <v>0.5</v>
      </c>
      <c r="AB45" s="34">
        <f>IFERROR(IF($X45=AB$38,"-",AB21/Totals!$E$6),"-")</f>
        <v>0.33333333333333331</v>
      </c>
      <c r="AC45" s="34">
        <f>IFERROR(IF($X45=AC$38,"-",AC21/Totals!$E$7),"-")</f>
        <v>0.2</v>
      </c>
      <c r="AD45" s="34">
        <f>IFERROR(IF($X45=AD$38,"-",AD21/Totals!$E$8),"-")</f>
        <v>0.5</v>
      </c>
      <c r="AE45" s="34" t="str">
        <f>IFERROR(IF($X45=AE$38,"-",AE21/Totals!$E$10),"-")</f>
        <v>-</v>
      </c>
      <c r="AF45" s="34">
        <f>IFERROR(IF($X45=AF$38,"-",AF21/Totals!$E$11),"-")</f>
        <v>0.5</v>
      </c>
      <c r="AG45" s="34">
        <f>IFERROR(IF($X45=AG$38,"-",AG21/Totals!$E$12),"-")</f>
        <v>0.5</v>
      </c>
      <c r="AH45" s="38">
        <f>IFERROR(IF($X45=AH$38,"-",AH21/Totals!$E$13),"-")</f>
        <v>0.42857142857142855</v>
      </c>
    </row>
    <row r="46" spans="2:34" x14ac:dyDescent="0.25">
      <c r="B46" s="101">
        <f>IF(C46="","",MAX(B$1:B45)+1)</f>
        <v>17</v>
      </c>
      <c r="C46" s="1">
        <f>IF('Game Data'!$D46=C$2,'Game Data'!$K46,IF('Game Data'!$E46=C$2,'Game Data'!$L46,IF('Game Data'!$F46=C$2,'Game Data'!$M46,IF('Game Data'!$G46=C$2,'Game Data'!$N46,IF('Game Data'!$H46=C$2,'Game Data'!$O46,"")))))</f>
        <v>27</v>
      </c>
      <c r="D46" s="101" t="str">
        <f>IF(E46="","",MAX(D$1:D45)+1)</f>
        <v/>
      </c>
      <c r="E46" s="1" t="str">
        <f>IF('Game Data'!$D46=E$2,'Game Data'!$K46,IF('Game Data'!$E46=E$2,'Game Data'!$L46,IF('Game Data'!$F46=E$2,'Game Data'!$M46,IF('Game Data'!$G46=E$2,'Game Data'!$N46,IF('Game Data'!$H46=E$2,'Game Data'!$O46,"")))))</f>
        <v/>
      </c>
      <c r="F46" s="101" t="str">
        <f>IF(G46="","",MAX(F$1:F45)+1)</f>
        <v/>
      </c>
      <c r="G46" s="1" t="str">
        <f>IF('Game Data'!$D46=G$2,'Game Data'!$K46,IF('Game Data'!$E46=G$2,'Game Data'!$L46,IF('Game Data'!$F46=G$2,'Game Data'!$M46,IF('Game Data'!$G46=G$2,'Game Data'!$N46,IF('Game Data'!$H46=G$2,'Game Data'!$O46,"")))))</f>
        <v/>
      </c>
      <c r="H46" s="101">
        <f>IF(I46="","",MAX(H$1:H45)+1)</f>
        <v>17</v>
      </c>
      <c r="I46" s="1">
        <f>IF('Game Data'!$D46=I$2,'Game Data'!$K46,IF('Game Data'!$E46=I$2,'Game Data'!$L46,IF('Game Data'!$F46=I$2,'Game Data'!$M46,IF('Game Data'!$G46=I$2,'Game Data'!$N46,IF('Game Data'!$H46=I$2,'Game Data'!$O46,"")))))</f>
        <v>14</v>
      </c>
      <c r="J46" s="101">
        <f>IF(K46="","",MAX(J$1:J45)+1)</f>
        <v>14</v>
      </c>
      <c r="K46" s="1">
        <f>IF('Game Data'!$D46=K$2,'Game Data'!$K46,IF('Game Data'!$E46=K$2,'Game Data'!$L46,IF('Game Data'!$F46=K$2,'Game Data'!$M46,IF('Game Data'!$G46=K$2,'Game Data'!$N46,IF('Game Data'!$H46=K$2,'Game Data'!$O46,"")))))</f>
        <v>23</v>
      </c>
      <c r="L46" s="101" t="str">
        <f>IF(M46="","",MAX(L$1:L45)+1)</f>
        <v/>
      </c>
      <c r="M46" s="1" t="str">
        <f>IF('Game Data'!$D46=M$2,'Game Data'!$K46,IF('Game Data'!$E46=M$2,'Game Data'!$L46,IF('Game Data'!$F46=M$2,'Game Data'!$M46,IF('Game Data'!$G46=M$2,'Game Data'!$N46,IF('Game Data'!$H46=M$2,'Game Data'!$O46,"")))))</f>
        <v/>
      </c>
      <c r="N46" s="101">
        <f>IF(O46="","",MAX(N$1:N45)+1)</f>
        <v>19</v>
      </c>
      <c r="O46" s="1">
        <f>IF('Game Data'!$D46=O$2,'Game Data'!$K46,IF('Game Data'!$E46=O$2,'Game Data'!$L46,IF('Game Data'!$F46=O$2,'Game Data'!$M46,IF('Game Data'!$G46=O$2,'Game Data'!$N46,IF('Game Data'!$H46=O$2,'Game Data'!$O46,"")))))</f>
        <v>30</v>
      </c>
      <c r="P46" s="101" t="str">
        <f>IF(Q46="","",MAX(P$1:P45)+1)</f>
        <v/>
      </c>
      <c r="Q46" s="1" t="str">
        <f>IF('Game Data'!$D46=Q$2,'Game Data'!$K46,IF('Game Data'!$E46=Q$2,'Game Data'!$L46,IF('Game Data'!$F46=Q$2,'Game Data'!$M46,IF('Game Data'!$G46=Q$2,'Game Data'!$N46,IF('Game Data'!$H46=Q$2,'Game Data'!$O46,"")))))</f>
        <v/>
      </c>
      <c r="R46" s="101" t="str">
        <f>IF(S46="","",MAX(R$1:R45)+1)</f>
        <v/>
      </c>
      <c r="S46" s="1" t="str">
        <f>IF('Game Data'!$D46=S$2,'Game Data'!$K46,IF('Game Data'!$E46=S$2,'Game Data'!$L46,IF('Game Data'!$F46=S$2,'Game Data'!$M46,IF('Game Data'!$G46=S$2,'Game Data'!$N46,IF('Game Data'!$H46=S$2,'Game Data'!$O46,"")))))</f>
        <v/>
      </c>
      <c r="T46" s="101">
        <f>IF(U46="","",MAX(T$1:T45)+1)</f>
        <v>20</v>
      </c>
      <c r="U46" s="1">
        <f>IF('Game Data'!$D46=U$2,'Game Data'!$K46,IF('Game Data'!$E46=U$2,'Game Data'!$L46,IF('Game Data'!$F46=U$2,'Game Data'!$M46,IF('Game Data'!$G46=U$2,'Game Data'!$N46,IF('Game Data'!$H46=U$2,'Game Data'!$O46,"")))))</f>
        <v>19</v>
      </c>
      <c r="W46" t="str">
        <f>_xlfn.CONCAT('Game Data'!D46:H46)</f>
        <v>Keepers in IronLizard CultMarquise de CatUnderground DuchyVagabond</v>
      </c>
      <c r="X46" s="80" t="s">
        <v>17</v>
      </c>
      <c r="Y46" s="44">
        <f>IFERROR(IF($X46=Y$38,"-",Y22/Totals!$E$3),"-")</f>
        <v>0.66666666666666663</v>
      </c>
      <c r="Z46" s="34">
        <f>IFERROR(IF($X46=Z$38,"-",Z22/Totals!$E$4),"-")</f>
        <v>0.53846153846153844</v>
      </c>
      <c r="AA46" s="34">
        <f>IFERROR(IF($X46=AA$38,"-",AA22/Totals!$E$5),"-")</f>
        <v>0.33333333333333331</v>
      </c>
      <c r="AB46" s="34">
        <f>IFERROR(IF($X46=AB$38,"-",AB22/Totals!$E$6),"-")</f>
        <v>0.66666666666666663</v>
      </c>
      <c r="AC46" s="34">
        <f>IFERROR(IF($X46=AC$38,"-",AC22/Totals!$E$7),"-")</f>
        <v>0.2</v>
      </c>
      <c r="AD46" s="34">
        <f>IFERROR(IF($X46=AD$38,"-",AD22/Totals!$E$8),"-")</f>
        <v>0.5</v>
      </c>
      <c r="AE46" s="34">
        <f>IFERROR(IF($X46=AE$38,"-",AE22/Totals!$E$10),"-")</f>
        <v>0.25</v>
      </c>
      <c r="AF46" s="34" t="str">
        <f>IFERROR(IF($X46=AF$38,"-",AF22/Totals!$E$11),"-")</f>
        <v>-</v>
      </c>
      <c r="AG46" s="34">
        <f>IFERROR(IF($X46=AG$38,"-",AG22/Totals!$E$12),"-")</f>
        <v>0</v>
      </c>
      <c r="AH46" s="38">
        <f>IFERROR(IF($X46=AH$38,"-",AH22/Totals!$E$13),"-")</f>
        <v>0.5714285714285714</v>
      </c>
    </row>
    <row r="47" spans="2:34" x14ac:dyDescent="0.25">
      <c r="B47" s="101">
        <f>IF(C47="","",MAX(B$1:B46)+1)</f>
        <v>18</v>
      </c>
      <c r="C47" s="1">
        <f>IF('Game Data'!$D47=C$2,'Game Data'!$K47,IF('Game Data'!$E47=C$2,'Game Data'!$L47,IF('Game Data'!$F47=C$2,'Game Data'!$M47,IF('Game Data'!$G47=C$2,'Game Data'!$N47,IF('Game Data'!$H47=C$2,'Game Data'!$O47,"")))))</f>
        <v>26</v>
      </c>
      <c r="D47" s="101" t="str">
        <f>IF(E47="","",MAX(D$1:D46)+1)</f>
        <v/>
      </c>
      <c r="E47" s="1" t="str">
        <f>IF('Game Data'!$D47=E$2,'Game Data'!$K47,IF('Game Data'!$E47=E$2,'Game Data'!$L47,IF('Game Data'!$F47=E$2,'Game Data'!$M47,IF('Game Data'!$G47=E$2,'Game Data'!$N47,IF('Game Data'!$H47=E$2,'Game Data'!$O47,"")))))</f>
        <v/>
      </c>
      <c r="F47" s="101">
        <f>IF(G47="","",MAX(F$1:F46)+1)</f>
        <v>21</v>
      </c>
      <c r="G47" s="1">
        <f>IF('Game Data'!$D47=G$2,'Game Data'!$K47,IF('Game Data'!$E47=G$2,'Game Data'!$L47,IF('Game Data'!$F47=G$2,'Game Data'!$M47,IF('Game Data'!$G47=G$2,'Game Data'!$N47,IF('Game Data'!$H47=G$2,'Game Data'!$O47,"")))))</f>
        <v>18</v>
      </c>
      <c r="H47" s="101">
        <f>IF(I47="","",MAX(H$1:H46)+1)</f>
        <v>18</v>
      </c>
      <c r="I47" s="1">
        <f>IF('Game Data'!$D47=I$2,'Game Data'!$K47,IF('Game Data'!$E47=I$2,'Game Data'!$L47,IF('Game Data'!$F47=I$2,'Game Data'!$M47,IF('Game Data'!$G47=I$2,'Game Data'!$N47,IF('Game Data'!$H47=I$2,'Game Data'!$O47,"")))))</f>
        <v>28</v>
      </c>
      <c r="J47" s="101" t="str">
        <f>IF(K47="","",MAX(J$1:J46)+1)</f>
        <v/>
      </c>
      <c r="K47" s="1" t="str">
        <f>IF('Game Data'!$D47=K$2,'Game Data'!$K47,IF('Game Data'!$E47=K$2,'Game Data'!$L47,IF('Game Data'!$F47=K$2,'Game Data'!$M47,IF('Game Data'!$G47=K$2,'Game Data'!$N47,IF('Game Data'!$H47=K$2,'Game Data'!$O47,"")))))</f>
        <v/>
      </c>
      <c r="L47" s="101" t="str">
        <f>IF(M47="","",MAX(L$1:L46)+1)</f>
        <v/>
      </c>
      <c r="M47" s="1" t="str">
        <f>IF('Game Data'!$D47=M$2,'Game Data'!$K47,IF('Game Data'!$E47=M$2,'Game Data'!$L47,IF('Game Data'!$F47=M$2,'Game Data'!$M47,IF('Game Data'!$G47=M$2,'Game Data'!$N47,IF('Game Data'!$H47=M$2,'Game Data'!$O47,"")))))</f>
        <v/>
      </c>
      <c r="N47" s="101">
        <f>IF(O47="","",MAX(N$1:N46)+1)</f>
        <v>20</v>
      </c>
      <c r="O47" s="1">
        <f>IF('Game Data'!$D47=O$2,'Game Data'!$K47,IF('Game Data'!$E47=O$2,'Game Data'!$L47,IF('Game Data'!$F47=O$2,'Game Data'!$M47,IF('Game Data'!$G47=O$2,'Game Data'!$N47,IF('Game Data'!$H47=O$2,'Game Data'!$O47,"")))))</f>
        <v>26</v>
      </c>
      <c r="P47" s="101">
        <f>IF(Q47="","",MAX(P$1:P46)+1)</f>
        <v>20</v>
      </c>
      <c r="Q47" s="1">
        <f>IF('Game Data'!$D47=Q$2,'Game Data'!$K47,IF('Game Data'!$E47=Q$2,'Game Data'!$L47,IF('Game Data'!$F47=Q$2,'Game Data'!$M47,IF('Game Data'!$G47=Q$2,'Game Data'!$N47,IF('Game Data'!$H47=Q$2,'Game Data'!$O47,"")))))</f>
        <v>30</v>
      </c>
      <c r="R47" s="101" t="str">
        <f>IF(S47="","",MAX(R$1:R46)+1)</f>
        <v/>
      </c>
      <c r="S47" s="1" t="str">
        <f>IF('Game Data'!$D47=S$2,'Game Data'!$K47,IF('Game Data'!$E47=S$2,'Game Data'!$L47,IF('Game Data'!$F47=S$2,'Game Data'!$M47,IF('Game Data'!$G47=S$2,'Game Data'!$N47,IF('Game Data'!$H47=S$2,'Game Data'!$O47,"")))))</f>
        <v/>
      </c>
      <c r="T47" s="101" t="str">
        <f>IF(U47="","",MAX(T$1:T46)+1)</f>
        <v/>
      </c>
      <c r="U47" s="1" t="str">
        <f>IF('Game Data'!$D47=U$2,'Game Data'!$K47,IF('Game Data'!$E47=U$2,'Game Data'!$L47,IF('Game Data'!$F47=U$2,'Game Data'!$M47,IF('Game Data'!$G47=U$2,'Game Data'!$N47,IF('Game Data'!$H47=U$2,'Game Data'!$O47,"")))))</f>
        <v/>
      </c>
      <c r="W47" t="str">
        <f>_xlfn.CONCAT('Game Data'!D47:H47)</f>
        <v>Underground DuchyWoodland AllianceCorvid ConspiracyMarquise de CatVagabond</v>
      </c>
      <c r="X47" s="80" t="s">
        <v>15</v>
      </c>
      <c r="Y47" s="44">
        <f>IFERROR(IF($X47=Y$38,"-",Y23/Totals!$E$3),"-")</f>
        <v>0.66666666666666663</v>
      </c>
      <c r="Z47" s="34">
        <f>IFERROR(IF($X47=Z$38,"-",Z23/Totals!$E$4),"-")</f>
        <v>0.30769230769230771</v>
      </c>
      <c r="AA47" s="34">
        <f>IFERROR(IF($X47=AA$38,"-",AA23/Totals!$E$5),"-")</f>
        <v>0.5</v>
      </c>
      <c r="AB47" s="34">
        <f>IFERROR(IF($X47=AB$38,"-",AB23/Totals!$E$6),"-")</f>
        <v>0.33333333333333331</v>
      </c>
      <c r="AC47" s="34">
        <f>IFERROR(IF($X47=AC$38,"-",AC23/Totals!$E$7),"-")</f>
        <v>0.2</v>
      </c>
      <c r="AD47" s="34">
        <f>IFERROR(IF($X47=AD$38,"-",AD23/Totals!$E$8),"-")</f>
        <v>1</v>
      </c>
      <c r="AE47" s="34">
        <f>IFERROR(IF($X47=AE$38,"-",AE23/Totals!$E$10),"-")</f>
        <v>0.5</v>
      </c>
      <c r="AF47" s="34">
        <f>IFERROR(IF($X47=AF$38,"-",AF23/Totals!$E$11),"-")</f>
        <v>0.5</v>
      </c>
      <c r="AG47" s="34" t="str">
        <f>IFERROR(IF($X47=AG$38,"-",AG23/Totals!$E$12),"-")</f>
        <v>-</v>
      </c>
      <c r="AH47" s="38">
        <f>IFERROR(IF($X47=AH$38,"-",AH23/Totals!$E$13),"-")</f>
        <v>0.2857142857142857</v>
      </c>
    </row>
    <row r="48" spans="2:34" ht="15.75" thickBot="1" x14ac:dyDescent="0.3">
      <c r="B48" s="101" t="str">
        <f>IF(C48="","",MAX(B$1:B47)+1)</f>
        <v/>
      </c>
      <c r="C48" s="1" t="str">
        <f>IF('Game Data'!$D48=C$2,'Game Data'!$K48,IF('Game Data'!$E48=C$2,'Game Data'!$L48,IF('Game Data'!$F48=C$2,'Game Data'!$M48,IF('Game Data'!$G48=C$2,'Game Data'!$N48,IF('Game Data'!$H48=C$2,'Game Data'!$O48,"")))))</f>
        <v/>
      </c>
      <c r="D48" s="101">
        <f>IF(E48="","",MAX(D$1:D47)+1)</f>
        <v>26</v>
      </c>
      <c r="E48" s="1">
        <f>IF('Game Data'!$D48=E$2,'Game Data'!$K48,IF('Game Data'!$E48=E$2,'Game Data'!$L48,IF('Game Data'!$F48=E$2,'Game Data'!$M48,IF('Game Data'!$G48=E$2,'Game Data'!$N48,IF('Game Data'!$H48=E$2,'Game Data'!$O48,"")))))</f>
        <v>21</v>
      </c>
      <c r="F48" s="101">
        <f>IF(G48="","",MAX(F$1:F47)+1)</f>
        <v>22</v>
      </c>
      <c r="G48" s="1">
        <f>IF('Game Data'!$D48=G$2,'Game Data'!$K48,IF('Game Data'!$E48=G$2,'Game Data'!$L48,IF('Game Data'!$F48=G$2,'Game Data'!$M48,IF('Game Data'!$G48=G$2,'Game Data'!$N48,IF('Game Data'!$H48=G$2,'Game Data'!$O48,"")))))</f>
        <v>19</v>
      </c>
      <c r="H48" s="101" t="str">
        <f>IF(I48="","",MAX(H$1:H47)+1)</f>
        <v/>
      </c>
      <c r="I48" s="1" t="str">
        <f>IF('Game Data'!$D48=I$2,'Game Data'!$K48,IF('Game Data'!$E48=I$2,'Game Data'!$L48,IF('Game Data'!$F48=I$2,'Game Data'!$M48,IF('Game Data'!$G48=I$2,'Game Data'!$N48,IF('Game Data'!$H48=I$2,'Game Data'!$O48,"")))))</f>
        <v/>
      </c>
      <c r="J48" s="101" t="str">
        <f>IF(K48="","",MAX(J$1:J47)+1)</f>
        <v/>
      </c>
      <c r="K48" s="1" t="str">
        <f>IF('Game Data'!$D48=K$2,'Game Data'!$K48,IF('Game Data'!$E48=K$2,'Game Data'!$L48,IF('Game Data'!$F48=K$2,'Game Data'!$M48,IF('Game Data'!$G48=K$2,'Game Data'!$N48,IF('Game Data'!$H48=K$2,'Game Data'!$O48,"")))))</f>
        <v/>
      </c>
      <c r="L48" s="101" t="str">
        <f>IF(M48="","",MAX(L$1:L47)+1)</f>
        <v/>
      </c>
      <c r="M48" s="1" t="str">
        <f>IF('Game Data'!$D48=M$2,'Game Data'!$K48,IF('Game Data'!$E48=M$2,'Game Data'!$L48,IF('Game Data'!$F48=M$2,'Game Data'!$M48,IF('Game Data'!$G48=M$2,'Game Data'!$N48,IF('Game Data'!$H48=M$2,'Game Data'!$O48,"")))))</f>
        <v/>
      </c>
      <c r="N48" s="101">
        <f>IF(O48="","",MAX(N$1:N47)+1)</f>
        <v>21</v>
      </c>
      <c r="O48" s="1">
        <f>IF('Game Data'!$D48=O$2,'Game Data'!$K48,IF('Game Data'!$E48=O$2,'Game Data'!$L48,IF('Game Data'!$F48=O$2,'Game Data'!$M48,IF('Game Data'!$G48=O$2,'Game Data'!$N48,IF('Game Data'!$H48=O$2,'Game Data'!$O48,"")))))</f>
        <v>23</v>
      </c>
      <c r="P48" s="101">
        <f>IF(Q48="","",MAX(P$1:P47)+1)</f>
        <v>21</v>
      </c>
      <c r="Q48" s="1">
        <f>IF('Game Data'!$D48=Q$2,'Game Data'!$K48,IF('Game Data'!$E48=Q$2,'Game Data'!$L48,IF('Game Data'!$F48=Q$2,'Game Data'!$M48,IF('Game Data'!$G48=Q$2,'Game Data'!$N48,IF('Game Data'!$H48=Q$2,'Game Data'!$O48,"")))))</f>
        <v>30</v>
      </c>
      <c r="R48" s="101">
        <f>IF(S48="","",MAX(R$1:R47)+1)</f>
        <v>19</v>
      </c>
      <c r="S48" s="1">
        <f>IF('Game Data'!$D48=S$2,'Game Data'!$K48,IF('Game Data'!$E48=S$2,'Game Data'!$L48,IF('Game Data'!$F48=S$2,'Game Data'!$M48,IF('Game Data'!$G48=S$2,'Game Data'!$N48,IF('Game Data'!$H48=S$2,'Game Data'!$O48,"")))))</f>
        <v>19</v>
      </c>
      <c r="T48" s="101" t="str">
        <f>IF(U48="","",MAX(T$1:T47)+1)</f>
        <v/>
      </c>
      <c r="U48" s="1" t="str">
        <f>IF('Game Data'!$D48=U$2,'Game Data'!$K48,IF('Game Data'!$E48=U$2,'Game Data'!$L48,IF('Game Data'!$F48=U$2,'Game Data'!$M48,IF('Game Data'!$G48=U$2,'Game Data'!$N48,IF('Game Data'!$H48=U$2,'Game Data'!$O48,"")))))</f>
        <v/>
      </c>
      <c r="W48" t="str">
        <f>_xlfn.CONCAT('Game Data'!D48:H48)</f>
        <v>Corvid ConspiracyUnderground DuchyEyrie DynastiesLord of the HundredsWoodland Alliance</v>
      </c>
      <c r="X48" s="81" t="s">
        <v>12</v>
      </c>
      <c r="Y48" s="45">
        <f>IFERROR(IF($X48=Y$38,"-",Y24/Totals!$E$3),"-")</f>
        <v>0</v>
      </c>
      <c r="Z48" s="39">
        <f>IFERROR(IF($X48=Z$38,"-",Z24/Totals!$E$4),"-")</f>
        <v>0.30769230769230771</v>
      </c>
      <c r="AA48" s="39">
        <f>IFERROR(IF($X48=AA$38,"-",AA24/Totals!$E$5),"-")</f>
        <v>0.83333333333333337</v>
      </c>
      <c r="AB48" s="39">
        <f>IFERROR(IF($X48=AB$38,"-",AB24/Totals!$E$6),"-")</f>
        <v>0.33333333333333331</v>
      </c>
      <c r="AC48" s="39">
        <f>IFERROR(IF($X48=AC$38,"-",AC24/Totals!$E$7),"-")</f>
        <v>0.2</v>
      </c>
      <c r="AD48" s="39">
        <f>IFERROR(IF($X48=AD$38,"-",AD24/Totals!$E$8),"-")</f>
        <v>0</v>
      </c>
      <c r="AE48" s="39">
        <f>IFERROR(IF($X48=AE$38,"-",AE24/Totals!$E$10),"-")</f>
        <v>0.5</v>
      </c>
      <c r="AF48" s="39">
        <f>IFERROR(IF($X48=AF$38,"-",AF24/Totals!$E$11),"-")</f>
        <v>0.25</v>
      </c>
      <c r="AG48" s="39">
        <f>IFERROR(IF($X48=AG$38,"-",AG24/Totals!$E$12),"-")</f>
        <v>0</v>
      </c>
      <c r="AH48" s="40" t="str">
        <f>IFERROR(IF($X48=AH$38,"-",AH24/Totals!$E$13),"-")</f>
        <v>-</v>
      </c>
    </row>
    <row r="49" spans="2:34" ht="15.75" thickBot="1" x14ac:dyDescent="0.3">
      <c r="B49" s="101" t="str">
        <f>IF(C49="","",MAX(B$1:B48)+1)</f>
        <v/>
      </c>
      <c r="C49" s="1" t="str">
        <f>IF('Game Data'!$D49=C$2,'Game Data'!$K49,IF('Game Data'!$E49=C$2,'Game Data'!$L49,IF('Game Data'!$F49=C$2,'Game Data'!$M49,IF('Game Data'!$G49=C$2,'Game Data'!$N49,IF('Game Data'!$H49=C$2,'Game Data'!$O49,"")))))</f>
        <v/>
      </c>
      <c r="D49" s="101" t="str">
        <f>IF(E49="","",MAX(D$1:D48)+1)</f>
        <v/>
      </c>
      <c r="E49" s="1" t="str">
        <f>IF('Game Data'!$D49=E$2,'Game Data'!$K49,IF('Game Data'!$E49=E$2,'Game Data'!$L49,IF('Game Data'!$F49=E$2,'Game Data'!$M49,IF('Game Data'!$G49=E$2,'Game Data'!$N49,IF('Game Data'!$H49=E$2,'Game Data'!$O49,"")))))</f>
        <v/>
      </c>
      <c r="F49" s="101" t="str">
        <f>IF(G49="","",MAX(F$1:F48)+1)</f>
        <v/>
      </c>
      <c r="G49" s="1" t="str">
        <f>IF('Game Data'!$D49=G$2,'Game Data'!$K49,IF('Game Data'!$E49=G$2,'Game Data'!$L49,IF('Game Data'!$F49=G$2,'Game Data'!$M49,IF('Game Data'!$G49=G$2,'Game Data'!$N49,IF('Game Data'!$H49=G$2,'Game Data'!$O49,"")))))</f>
        <v/>
      </c>
      <c r="H49" s="101">
        <f>IF(I49="","",MAX(H$1:H48)+1)</f>
        <v>19</v>
      </c>
      <c r="I49" s="1">
        <f>IF('Game Data'!$D49=I$2,'Game Data'!$K49,IF('Game Data'!$E49=I$2,'Game Data'!$L49,IF('Game Data'!$F49=I$2,'Game Data'!$M49,IF('Game Data'!$G49=I$2,'Game Data'!$N49,IF('Game Data'!$H49=I$2,'Game Data'!$O49,"")))))</f>
        <v>28</v>
      </c>
      <c r="J49" s="101">
        <f>IF(K49="","",MAX(J$1:J48)+1)</f>
        <v>15</v>
      </c>
      <c r="K49" s="1">
        <f>IF('Game Data'!$D49=K$2,'Game Data'!$K49,IF('Game Data'!$E49=K$2,'Game Data'!$L49,IF('Game Data'!$F49=K$2,'Game Data'!$M49,IF('Game Data'!$G49=K$2,'Game Data'!$N49,IF('Game Data'!$H49=K$2,'Game Data'!$O49,"")))))</f>
        <v>30</v>
      </c>
      <c r="L49" s="101">
        <f>IF(M49="","",MAX(L$1:L48)+1)</f>
        <v>15</v>
      </c>
      <c r="M49" s="1">
        <f>IF('Game Data'!$D49=M$2,'Game Data'!$K49,IF('Game Data'!$E49=M$2,'Game Data'!$L49,IF('Game Data'!$F49=M$2,'Game Data'!$M49,IF('Game Data'!$G49=M$2,'Game Data'!$N49,IF('Game Data'!$H49=M$2,'Game Data'!$O49,"")))))</f>
        <v>21</v>
      </c>
      <c r="N49" s="101" t="str">
        <f>IF(O49="","",MAX(N$1:N48)+1)</f>
        <v/>
      </c>
      <c r="O49" s="1" t="str">
        <f>IF('Game Data'!$D49=O$2,'Game Data'!$K49,IF('Game Data'!$E49=O$2,'Game Data'!$L49,IF('Game Data'!$F49=O$2,'Game Data'!$M49,IF('Game Data'!$G49=O$2,'Game Data'!$N49,IF('Game Data'!$H49=O$2,'Game Data'!$O49,"")))))</f>
        <v/>
      </c>
      <c r="P49" s="101">
        <f>IF(Q49="","",MAX(P$1:P48)+1)</f>
        <v>22</v>
      </c>
      <c r="Q49" s="1">
        <f>IF('Game Data'!$D49=Q$2,'Game Data'!$K49,IF('Game Data'!$E49=Q$2,'Game Data'!$L49,IF('Game Data'!$F49=Q$2,'Game Data'!$M49,IF('Game Data'!$G49=Q$2,'Game Data'!$N49,IF('Game Data'!$H49=Q$2,'Game Data'!$O49,"")))))</f>
        <v>27</v>
      </c>
      <c r="R49" s="101">
        <f>IF(S49="","",MAX(R$1:R48)+1)</f>
        <v>20</v>
      </c>
      <c r="S49" s="1" t="str">
        <f>IF('Game Data'!$D49=S$2,'Game Data'!$K49,IF('Game Data'!$E49=S$2,'Game Data'!$L49,IF('Game Data'!$F49=S$2,'Game Data'!$M49,IF('Game Data'!$G49=S$2,'Game Data'!$N49,IF('Game Data'!$H49=S$2,'Game Data'!$O49,"")))))</f>
        <v>D</v>
      </c>
      <c r="T49" s="101" t="str">
        <f>IF(U49="","",MAX(T$1:T48)+1)</f>
        <v/>
      </c>
      <c r="U49" s="1" t="str">
        <f>IF('Game Data'!$D49=U$2,'Game Data'!$K49,IF('Game Data'!$E49=U$2,'Game Data'!$L49,IF('Game Data'!$F49=U$2,'Game Data'!$M49,IF('Game Data'!$G49=U$2,'Game Data'!$N49,IF('Game Data'!$H49=U$2,'Game Data'!$O49,"")))))</f>
        <v/>
      </c>
      <c r="W49" t="str">
        <f>_xlfn.CONCAT('Game Data'!D49:H49)</f>
        <v>Corvid ConspiracyVagabondLizard CultRiverfolk CompanyLord of the Hundreds</v>
      </c>
    </row>
    <row r="50" spans="2:34" ht="15.75" thickBot="1" x14ac:dyDescent="0.3">
      <c r="B50" s="101" t="str">
        <f>IF(C50="","",MAX(B$1:B49)+1)</f>
        <v/>
      </c>
      <c r="C50" s="1" t="str">
        <f>IF('Game Data'!$D50=C$2,'Game Data'!$K50,IF('Game Data'!$E50=C$2,'Game Data'!$L50,IF('Game Data'!$F50=C$2,'Game Data'!$M50,IF('Game Data'!$G50=C$2,'Game Data'!$N50,IF('Game Data'!$H50=C$2,'Game Data'!$O50,"")))))</f>
        <v/>
      </c>
      <c r="D50" s="101" t="str">
        <f>IF(E50="","",MAX(D$1:D49)+1)</f>
        <v/>
      </c>
      <c r="E50" s="1" t="str">
        <f>IF('Game Data'!$D50=E$2,'Game Data'!$K50,IF('Game Data'!$E50=E$2,'Game Data'!$L50,IF('Game Data'!$F50=E$2,'Game Data'!$M50,IF('Game Data'!$G50=E$2,'Game Data'!$N50,IF('Game Data'!$H50=E$2,'Game Data'!$O50,"")))))</f>
        <v/>
      </c>
      <c r="F50" s="101" t="str">
        <f>IF(G50="","",MAX(F$1:F49)+1)</f>
        <v/>
      </c>
      <c r="G50" s="1" t="str">
        <f>IF('Game Data'!$D50=G$2,'Game Data'!$K50,IF('Game Data'!$E50=G$2,'Game Data'!$L50,IF('Game Data'!$F50=G$2,'Game Data'!$M50,IF('Game Data'!$G50=G$2,'Game Data'!$N50,IF('Game Data'!$H50=G$2,'Game Data'!$O50,"")))))</f>
        <v/>
      </c>
      <c r="H50" s="101" t="str">
        <f>IF(I50="","",MAX(H$1:H49)+1)</f>
        <v/>
      </c>
      <c r="I50" s="1" t="str">
        <f>IF('Game Data'!$D50=I$2,'Game Data'!$K50,IF('Game Data'!$E50=I$2,'Game Data'!$L50,IF('Game Data'!$F50=I$2,'Game Data'!$M50,IF('Game Data'!$G50=I$2,'Game Data'!$N50,IF('Game Data'!$H50=I$2,'Game Data'!$O50,"")))))</f>
        <v/>
      </c>
      <c r="J50" s="101">
        <f>IF(K50="","",MAX(J$1:J49)+1)</f>
        <v>16</v>
      </c>
      <c r="K50" s="1">
        <f>IF('Game Data'!$D50=K$2,'Game Data'!$K50,IF('Game Data'!$E50=K$2,'Game Data'!$L50,IF('Game Data'!$F50=K$2,'Game Data'!$M50,IF('Game Data'!$G50=K$2,'Game Data'!$N50,IF('Game Data'!$H50=K$2,'Game Data'!$O50,"")))))</f>
        <v>21</v>
      </c>
      <c r="L50" s="101">
        <f>IF(M50="","",MAX(L$1:L49)+1)</f>
        <v>16</v>
      </c>
      <c r="M50" s="1">
        <f>IF('Game Data'!$D50=M$2,'Game Data'!$K50,IF('Game Data'!$E50=M$2,'Game Data'!$L50,IF('Game Data'!$F50=M$2,'Game Data'!$M50,IF('Game Data'!$G50=M$2,'Game Data'!$N50,IF('Game Data'!$H50=M$2,'Game Data'!$O50,"")))))</f>
        <v>30</v>
      </c>
      <c r="N50" s="101">
        <f>IF(O50="","",MAX(N$1:N49)+1)</f>
        <v>22</v>
      </c>
      <c r="O50" s="1">
        <f>IF('Game Data'!$D50=O$2,'Game Data'!$K50,IF('Game Data'!$E50=O$2,'Game Data'!$L50,IF('Game Data'!$F50=O$2,'Game Data'!$M50,IF('Game Data'!$G50=O$2,'Game Data'!$N50,IF('Game Data'!$H50=O$2,'Game Data'!$O50,"")))))</f>
        <v>20</v>
      </c>
      <c r="P50" s="101">
        <f>IF(Q50="","",MAX(P$1:P49)+1)</f>
        <v>23</v>
      </c>
      <c r="Q50" s="1">
        <f>IF('Game Data'!$D50=Q$2,'Game Data'!$K50,IF('Game Data'!$E50=Q$2,'Game Data'!$L50,IF('Game Data'!$F50=Q$2,'Game Data'!$M50,IF('Game Data'!$G50=Q$2,'Game Data'!$N50,IF('Game Data'!$H50=Q$2,'Game Data'!$O50,"")))))</f>
        <v>15</v>
      </c>
      <c r="R50" s="101">
        <f>IF(S50="","",MAX(R$1:R49)+1)</f>
        <v>21</v>
      </c>
      <c r="S50" s="1">
        <f>IF('Game Data'!$D50=S$2,'Game Data'!$K50,IF('Game Data'!$E50=S$2,'Game Data'!$L50,IF('Game Data'!$F50=S$2,'Game Data'!$M50,IF('Game Data'!$G50=S$2,'Game Data'!$N50,IF('Game Data'!$H50=S$2,'Game Data'!$O50,"")))))</f>
        <v>19</v>
      </c>
      <c r="T50" s="101" t="str">
        <f>IF(U50="","",MAX(T$1:T49)+1)</f>
        <v/>
      </c>
      <c r="U50" s="1" t="str">
        <f>IF('Game Data'!$D50=U$2,'Game Data'!$K50,IF('Game Data'!$E50=U$2,'Game Data'!$L50,IF('Game Data'!$F50=U$2,'Game Data'!$M50,IF('Game Data'!$G50=U$2,'Game Data'!$N50,IF('Game Data'!$H50=U$2,'Game Data'!$O50,"")))))</f>
        <v/>
      </c>
      <c r="W50" t="str">
        <f>_xlfn.CONCAT('Game Data'!D50:H50)</f>
        <v>Lizard CultCorvid ConspiracyLord of the HundredsRiverfolk CompanyUnderground Duchy</v>
      </c>
      <c r="X50" s="9" t="s">
        <v>58</v>
      </c>
      <c r="Y50" s="29" t="s">
        <v>13</v>
      </c>
      <c r="Z50" s="29" t="s">
        <v>76</v>
      </c>
      <c r="AA50" s="29" t="s">
        <v>20</v>
      </c>
      <c r="AB50" s="29" t="s">
        <v>21</v>
      </c>
      <c r="AC50" s="29" t="s">
        <v>14</v>
      </c>
      <c r="AD50" s="29" t="s">
        <v>19</v>
      </c>
      <c r="AE50" s="29" t="s">
        <v>16</v>
      </c>
      <c r="AF50" s="29" t="s">
        <v>17</v>
      </c>
      <c r="AG50" s="29" t="s">
        <v>15</v>
      </c>
      <c r="AH50" s="30" t="s">
        <v>12</v>
      </c>
    </row>
    <row r="51" spans="2:34" x14ac:dyDescent="0.25">
      <c r="B51" s="101" t="str">
        <f>IF(C51="","",MAX(B$1:B50)+1)</f>
        <v/>
      </c>
      <c r="C51" s="1" t="str">
        <f>IF('Game Data'!$D51=C$2,'Game Data'!$K51,IF('Game Data'!$E51=C$2,'Game Data'!$L51,IF('Game Data'!$F51=C$2,'Game Data'!$M51,IF('Game Data'!$G51=C$2,'Game Data'!$N51,IF('Game Data'!$H51=C$2,'Game Data'!$O51,"")))))</f>
        <v/>
      </c>
      <c r="D51" s="101">
        <f>IF(E51="","",MAX(D$1:D50)+1)</f>
        <v>27</v>
      </c>
      <c r="E51" s="1">
        <f>IF('Game Data'!$D51=E$2,'Game Data'!$K51,IF('Game Data'!$E51=E$2,'Game Data'!$L51,IF('Game Data'!$F51=E$2,'Game Data'!$M51,IF('Game Data'!$G51=E$2,'Game Data'!$N51,IF('Game Data'!$H51=E$2,'Game Data'!$O51,"")))))</f>
        <v>30</v>
      </c>
      <c r="F51" s="101">
        <f>IF(G51="","",MAX(F$1:F50)+1)</f>
        <v>23</v>
      </c>
      <c r="G51" s="1">
        <f>IF('Game Data'!$D51=G$2,'Game Data'!$K51,IF('Game Data'!$E51=G$2,'Game Data'!$L51,IF('Game Data'!$F51=G$2,'Game Data'!$M51,IF('Game Data'!$G51=G$2,'Game Data'!$N51,IF('Game Data'!$H51=G$2,'Game Data'!$O51,"")))))</f>
        <v>28</v>
      </c>
      <c r="H51" s="101" t="str">
        <f>IF(I51="","",MAX(H$1:H50)+1)</f>
        <v/>
      </c>
      <c r="I51" s="1" t="str">
        <f>IF('Game Data'!$D51=I$2,'Game Data'!$K51,IF('Game Data'!$E51=I$2,'Game Data'!$L51,IF('Game Data'!$F51=I$2,'Game Data'!$M51,IF('Game Data'!$G51=I$2,'Game Data'!$N51,IF('Game Data'!$H51=I$2,'Game Data'!$O51,"")))))</f>
        <v/>
      </c>
      <c r="J51" s="101" t="str">
        <f>IF(K51="","",MAX(J$1:J50)+1)</f>
        <v/>
      </c>
      <c r="K51" s="1" t="str">
        <f>IF('Game Data'!$D51=K$2,'Game Data'!$K51,IF('Game Data'!$E51=K$2,'Game Data'!$L51,IF('Game Data'!$F51=K$2,'Game Data'!$M51,IF('Game Data'!$G51=K$2,'Game Data'!$N51,IF('Game Data'!$H51=K$2,'Game Data'!$O51,"")))))</f>
        <v/>
      </c>
      <c r="L51" s="101">
        <f>IF(M51="","",MAX(L$1:L50)+1)</f>
        <v>17</v>
      </c>
      <c r="M51" s="1">
        <f>IF('Game Data'!$D51=M$2,'Game Data'!$K51,IF('Game Data'!$E51=M$2,'Game Data'!$L51,IF('Game Data'!$F51=M$2,'Game Data'!$M51,IF('Game Data'!$G51=M$2,'Game Data'!$N51,IF('Game Data'!$H51=M$2,'Game Data'!$O51,"")))))</f>
        <v>24</v>
      </c>
      <c r="N51" s="101" t="str">
        <f>IF(O51="","",MAX(N$1:N50)+1)</f>
        <v/>
      </c>
      <c r="O51" s="1" t="str">
        <f>IF('Game Data'!$D51=O$2,'Game Data'!$K51,IF('Game Data'!$E51=O$2,'Game Data'!$L51,IF('Game Data'!$F51=O$2,'Game Data'!$M51,IF('Game Data'!$G51=O$2,'Game Data'!$N51,IF('Game Data'!$H51=O$2,'Game Data'!$O51,"")))))</f>
        <v/>
      </c>
      <c r="P51" s="101">
        <f>IF(Q51="","",MAX(P$1:P50)+1)</f>
        <v>24</v>
      </c>
      <c r="Q51" s="1">
        <f>IF('Game Data'!$D51=Q$2,'Game Data'!$K51,IF('Game Data'!$E51=Q$2,'Game Data'!$L51,IF('Game Data'!$F51=Q$2,'Game Data'!$M51,IF('Game Data'!$G51=Q$2,'Game Data'!$N51,IF('Game Data'!$H51=Q$2,'Game Data'!$O51,"")))))</f>
        <v>23</v>
      </c>
      <c r="R51" s="101" t="str">
        <f>IF(S51="","",MAX(R$1:R50)+1)</f>
        <v/>
      </c>
      <c r="S51" s="1" t="str">
        <f>IF('Game Data'!$D51=S$2,'Game Data'!$K51,IF('Game Data'!$E51=S$2,'Game Data'!$L51,IF('Game Data'!$F51=S$2,'Game Data'!$M51,IF('Game Data'!$G51=S$2,'Game Data'!$N51,IF('Game Data'!$H51=S$2,'Game Data'!$O51,"")))))</f>
        <v/>
      </c>
      <c r="T51" s="101">
        <f>IF(U51="","",MAX(T$1:T50)+1)</f>
        <v>21</v>
      </c>
      <c r="U51" s="1">
        <f>IF('Game Data'!$D51=U$2,'Game Data'!$K51,IF('Game Data'!$E51=U$2,'Game Data'!$L51,IF('Game Data'!$F51=U$2,'Game Data'!$M51,IF('Game Data'!$G51=U$2,'Game Data'!$N51,IF('Game Data'!$H51=U$2,'Game Data'!$O51,"")))))</f>
        <v>27</v>
      </c>
      <c r="W51" t="str">
        <f>_xlfn.CONCAT('Game Data'!D51:H51)</f>
        <v>Keepers in IronRiverfolk CompanyCorvid ConspiracyWoodland AllianceEyrie Dynasties</v>
      </c>
      <c r="X51" s="80" t="s">
        <v>13</v>
      </c>
      <c r="Y51" s="41" t="str">
        <f>IFERROR(IF($X51=Y$38,"-",Y27/Totals!$E$3),"-")</f>
        <v>-</v>
      </c>
      <c r="Z51" s="42">
        <f>IFERROR(IF($X51=Z$38,"-",Z27/Totals!$E$4),"-")</f>
        <v>0.69230769230769229</v>
      </c>
      <c r="AA51" s="42">
        <f>IFERROR(IF($X51=AA$38,"-",AA27/Totals!$E$5),"-")</f>
        <v>0.66666666666666663</v>
      </c>
      <c r="AB51" s="42">
        <f>IFERROR(IF($X51=AB$38,"-",AB27/Totals!$E$6),"-")</f>
        <v>0.66666666666666663</v>
      </c>
      <c r="AC51" s="42">
        <f>IFERROR(IF($X51=AC$38,"-",AC27/Totals!$E$7),"-")</f>
        <v>0.6</v>
      </c>
      <c r="AD51" s="42">
        <f>IFERROR(IF($X51=AD$38,"-",AD27/Totals!$E$8),"-")</f>
        <v>0.5</v>
      </c>
      <c r="AE51" s="42">
        <f>IFERROR(IF($X51=AE$38,"-",AE27/Totals!$E$10),"-")</f>
        <v>0.5</v>
      </c>
      <c r="AF51" s="42">
        <f>IFERROR(IF($X51=AF$38,"-",AF27/Totals!$E$11),"-")</f>
        <v>0.5</v>
      </c>
      <c r="AG51" s="42">
        <f>IFERROR(IF($X51=AG$38,"-",AG27/Totals!$E$12),"-")</f>
        <v>1</v>
      </c>
      <c r="AH51" s="43">
        <f>IFERROR(IF($X51=AH$38,"-",AH27/Totals!$E$13),"-")</f>
        <v>0.8571428571428571</v>
      </c>
    </row>
    <row r="52" spans="2:34" x14ac:dyDescent="0.25">
      <c r="B52" s="101"/>
      <c r="D52" s="101"/>
      <c r="F52" s="101"/>
      <c r="H52" s="101"/>
      <c r="J52" s="101"/>
      <c r="L52" s="101"/>
      <c r="N52" s="101"/>
      <c r="P52" s="101"/>
      <c r="R52" s="101"/>
      <c r="T52" s="101"/>
      <c r="U52" s="1"/>
      <c r="W52" t="str">
        <f>_xlfn.CONCAT('Game Data'!D52:H52)</f>
        <v/>
      </c>
      <c r="X52" s="80" t="s">
        <v>76</v>
      </c>
      <c r="Y52" s="44">
        <f>IFERROR(IF($X52=Y$38,"-",Y28/Totals!$E$3),"-")</f>
        <v>0.33333333333333331</v>
      </c>
      <c r="Z52" s="34" t="str">
        <f>IFERROR(IF($X52=Z$38,"-",Z28/Totals!$E$4),"-")</f>
        <v>-</v>
      </c>
      <c r="AA52" s="34">
        <f>IFERROR(IF($X52=AA$38,"-",AA28/Totals!$E$5),"-")</f>
        <v>0.83333333333333337</v>
      </c>
      <c r="AB52" s="34">
        <f>IFERROR(IF($X52=AB$38,"-",AB28/Totals!$E$6),"-")</f>
        <v>0.66666666666666663</v>
      </c>
      <c r="AC52" s="34">
        <f>IFERROR(IF($X52=AC$38,"-",AC28/Totals!$E$7),"-")</f>
        <v>0.2</v>
      </c>
      <c r="AD52" s="34">
        <f>IFERROR(IF($X52=AD$38,"-",AD28/Totals!$E$8),"-")</f>
        <v>0.5</v>
      </c>
      <c r="AE52" s="34">
        <f>IFERROR(IF($X52=AE$38,"-",AE28/Totals!$E$10),"-")</f>
        <v>1</v>
      </c>
      <c r="AF52" s="34">
        <f>IFERROR(IF($X52=AF$38,"-",AF28/Totals!$E$11),"-")</f>
        <v>0.5</v>
      </c>
      <c r="AG52" s="34">
        <f>IFERROR(IF($X52=AG$38,"-",AG28/Totals!$E$12),"-")</f>
        <v>0</v>
      </c>
      <c r="AH52" s="38">
        <f>IFERROR(IF($X52=AH$38,"-",AH28/Totals!$E$13),"-")</f>
        <v>0.8571428571428571</v>
      </c>
    </row>
    <row r="53" spans="2:34" x14ac:dyDescent="0.25">
      <c r="B53" s="101"/>
      <c r="D53" s="101"/>
      <c r="F53" s="101"/>
      <c r="H53" s="101"/>
      <c r="J53" s="101"/>
      <c r="L53" s="101"/>
      <c r="N53" s="101"/>
      <c r="P53" s="101"/>
      <c r="R53" s="101"/>
      <c r="T53" s="101"/>
      <c r="U53" s="1"/>
      <c r="W53" t="str">
        <f>_xlfn.CONCAT('Game Data'!D53:H53)</f>
        <v/>
      </c>
      <c r="X53" s="80" t="s">
        <v>20</v>
      </c>
      <c r="Y53" s="44">
        <f>IFERROR(IF($X53=Y$38,"-",Y29/Totals!$E$3),"-")</f>
        <v>0.66666666666666663</v>
      </c>
      <c r="Z53" s="34">
        <f>IFERROR(IF($X53=Z$38,"-",Z29/Totals!$E$4),"-")</f>
        <v>0.53846153846153844</v>
      </c>
      <c r="AA53" s="34" t="str">
        <f>IFERROR(IF($X53=AA$38,"-",AA29/Totals!$E$5),"-")</f>
        <v>-</v>
      </c>
      <c r="AB53" s="34">
        <f>IFERROR(IF($X53=AB$38,"-",AB29/Totals!$E$6),"-")</f>
        <v>0.33333333333333331</v>
      </c>
      <c r="AC53" s="34">
        <f>IFERROR(IF($X53=AC$38,"-",AC29/Totals!$E$7),"-")</f>
        <v>0.8</v>
      </c>
      <c r="AD53" s="34">
        <f>IFERROR(IF($X53=AD$38,"-",AD29/Totals!$E$8),"-")</f>
        <v>1</v>
      </c>
      <c r="AE53" s="34">
        <f>IFERROR(IF($X53=AE$38,"-",AE29/Totals!$E$10),"-")</f>
        <v>0.75</v>
      </c>
      <c r="AF53" s="34">
        <f>IFERROR(IF($X53=AF$38,"-",AF29/Totals!$E$11),"-")</f>
        <v>0.25</v>
      </c>
      <c r="AG53" s="34">
        <f>IFERROR(IF($X53=AG$38,"-",AG29/Totals!$E$12),"-")</f>
        <v>0.5</v>
      </c>
      <c r="AH53" s="38">
        <f>IFERROR(IF($X53=AH$38,"-",AH29/Totals!$E$13),"-")</f>
        <v>0.7142857142857143</v>
      </c>
    </row>
    <row r="54" spans="2:34" x14ac:dyDescent="0.25">
      <c r="B54" s="101"/>
      <c r="D54" s="101"/>
      <c r="F54" s="101"/>
      <c r="H54" s="101"/>
      <c r="J54" s="101"/>
      <c r="L54" s="101"/>
      <c r="N54" s="101"/>
      <c r="P54" s="101"/>
      <c r="R54" s="101"/>
      <c r="T54" s="101"/>
      <c r="U54" s="1"/>
      <c r="W54" t="str">
        <f>_xlfn.CONCAT('Game Data'!D54:H54)</f>
        <v/>
      </c>
      <c r="X54" s="80" t="s">
        <v>21</v>
      </c>
      <c r="Y54" s="44">
        <f>IFERROR(IF($X54=Y$38,"-",Y30/Totals!$E$3),"-")</f>
        <v>0.66666666666666663</v>
      </c>
      <c r="Z54" s="34">
        <f>IFERROR(IF($X54=Z$38,"-",Z30/Totals!$E$4),"-")</f>
        <v>0.69230769230769229</v>
      </c>
      <c r="AA54" s="34">
        <f>IFERROR(IF($X54=AA$38,"-",AA30/Totals!$E$5),"-")</f>
        <v>0.66666666666666663</v>
      </c>
      <c r="AB54" s="34" t="str">
        <f>IFERROR(IF($X54=AB$38,"-",AB30/Totals!$E$6),"-")</f>
        <v>-</v>
      </c>
      <c r="AC54" s="34">
        <f>IFERROR(IF($X54=AC$38,"-",AC30/Totals!$E$7),"-")</f>
        <v>0.6</v>
      </c>
      <c r="AD54" s="34">
        <f>IFERROR(IF($X54=AD$38,"-",AD30/Totals!$E$8),"-")</f>
        <v>1</v>
      </c>
      <c r="AE54" s="34">
        <f>IFERROR(IF($X54=AE$38,"-",AE30/Totals!$E$10),"-")</f>
        <v>0.25</v>
      </c>
      <c r="AF54" s="34">
        <f>IFERROR(IF($X54=AF$38,"-",AF30/Totals!$E$11),"-")</f>
        <v>0.5</v>
      </c>
      <c r="AG54" s="34">
        <f>IFERROR(IF($X54=AG$38,"-",AG30/Totals!$E$12),"-")</f>
        <v>1</v>
      </c>
      <c r="AH54" s="38">
        <f>IFERROR(IF($X54=AH$38,"-",AH30/Totals!$E$13),"-")</f>
        <v>0.7142857142857143</v>
      </c>
    </row>
    <row r="55" spans="2:34" x14ac:dyDescent="0.25">
      <c r="B55" s="101"/>
      <c r="D55" s="101"/>
      <c r="F55" s="101"/>
      <c r="H55" s="101"/>
      <c r="J55" s="101"/>
      <c r="L55" s="101"/>
      <c r="N55" s="101"/>
      <c r="P55" s="101"/>
      <c r="R55" s="101"/>
      <c r="T55" s="101"/>
      <c r="U55" s="1"/>
      <c r="W55" t="str">
        <f>_xlfn.CONCAT('Game Data'!D55:H55)</f>
        <v/>
      </c>
      <c r="X55" s="80" t="s">
        <v>14</v>
      </c>
      <c r="Y55" s="44">
        <f>IFERROR(IF($X55=Y$38,"-",Y31/Totals!$E$3),"-")</f>
        <v>1</v>
      </c>
      <c r="Z55" s="34">
        <f>IFERROR(IF($X55=Z$38,"-",Z31/Totals!$E$4),"-")</f>
        <v>0.84615384615384615</v>
      </c>
      <c r="AA55" s="34">
        <f>IFERROR(IF($X55=AA$38,"-",AA31/Totals!$E$5),"-")</f>
        <v>0.83333333333333337</v>
      </c>
      <c r="AB55" s="34">
        <f>IFERROR(IF($X55=AB$38,"-",AB31/Totals!$E$6),"-")</f>
        <v>1</v>
      </c>
      <c r="AC55" s="34" t="str">
        <f>IFERROR(IF($X55=AC$38,"-",AC31/Totals!$E$7),"-")</f>
        <v>-</v>
      </c>
      <c r="AD55" s="34">
        <f>IFERROR(IF($X55=AD$38,"-",AD31/Totals!$E$8),"-")</f>
        <v>0.5</v>
      </c>
      <c r="AE55" s="34">
        <f>IFERROR(IF($X55=AE$38,"-",AE31/Totals!$E$10),"-")</f>
        <v>0.5</v>
      </c>
      <c r="AF55" s="34">
        <f>IFERROR(IF($X55=AF$38,"-",AF31/Totals!$E$11),"-")</f>
        <v>0.75</v>
      </c>
      <c r="AG55" s="34">
        <f>IFERROR(IF($X55=AG$38,"-",AG31/Totals!$E$12),"-")</f>
        <v>0.5</v>
      </c>
      <c r="AH55" s="38">
        <f>IFERROR(IF($X55=AH$38,"-",AH31/Totals!$E$13),"-")</f>
        <v>0.5714285714285714</v>
      </c>
    </row>
    <row r="56" spans="2:34" x14ac:dyDescent="0.25">
      <c r="B56" s="101"/>
      <c r="D56" s="101"/>
      <c r="F56" s="101"/>
      <c r="H56" s="101"/>
      <c r="J56" s="101"/>
      <c r="L56" s="101"/>
      <c r="N56" s="101"/>
      <c r="P56" s="101"/>
      <c r="R56" s="101"/>
      <c r="T56" s="101"/>
      <c r="U56" s="1"/>
      <c r="W56" t="str">
        <f>_xlfn.CONCAT('Game Data'!D56:H56)</f>
        <v/>
      </c>
      <c r="X56" s="80" t="s">
        <v>19</v>
      </c>
      <c r="Y56" s="44">
        <f>IFERROR(IF($X56=Y$38,"-",Y32/Totals!$E$3),"-")</f>
        <v>1</v>
      </c>
      <c r="Z56" s="34">
        <f>IFERROR(IF($X56=Z$38,"-",Z32/Totals!$E$4),"-")</f>
        <v>0.61538461538461542</v>
      </c>
      <c r="AA56" s="34">
        <f>IFERROR(IF($X56=AA$38,"-",AA32/Totals!$E$5),"-")</f>
        <v>0.83333333333333337</v>
      </c>
      <c r="AB56" s="34">
        <f>IFERROR(IF($X56=AB$38,"-",AB32/Totals!$E$6),"-")</f>
        <v>0.66666666666666663</v>
      </c>
      <c r="AC56" s="34">
        <f>IFERROR(IF($X56=AC$38,"-",AC32/Totals!$E$7),"-")</f>
        <v>0.2</v>
      </c>
      <c r="AD56" s="34" t="str">
        <f>IFERROR(IF($X56=AD$38,"-",AD32/Totals!$E$8),"-")</f>
        <v>-</v>
      </c>
      <c r="AE56" s="34">
        <f>IFERROR(IF($X56=AE$38,"-",AE32/Totals!$E$10),"-")</f>
        <v>1</v>
      </c>
      <c r="AF56" s="34">
        <f>IFERROR(IF($X56=AF$38,"-",AF32/Totals!$E$11),"-")</f>
        <v>0.75</v>
      </c>
      <c r="AG56" s="34">
        <f>IFERROR(IF($X56=AG$38,"-",AG32/Totals!$E$12),"-")</f>
        <v>0.5</v>
      </c>
      <c r="AH56" s="38">
        <f>IFERROR(IF($X56=AH$38,"-",AH32/Totals!$E$13),"-")</f>
        <v>0.7142857142857143</v>
      </c>
    </row>
    <row r="57" spans="2:34" x14ac:dyDescent="0.25">
      <c r="B57" s="101"/>
      <c r="D57" s="101"/>
      <c r="F57" s="101"/>
      <c r="H57" s="101"/>
      <c r="J57" s="101"/>
      <c r="L57" s="101"/>
      <c r="N57" s="101"/>
      <c r="P57" s="101"/>
      <c r="R57" s="101"/>
      <c r="T57" s="101"/>
      <c r="U57" s="1"/>
      <c r="W57" t="str">
        <f>_xlfn.CONCAT('Game Data'!D57:H57)</f>
        <v/>
      </c>
      <c r="X57" s="80" t="s">
        <v>16</v>
      </c>
      <c r="Y57" s="44">
        <f>IFERROR(IF($X57=Y$38,"-",Y33/Totals!$E$3),"-")</f>
        <v>0.66666666666666663</v>
      </c>
      <c r="Z57" s="34">
        <f>IFERROR(IF($X57=Z$38,"-",Z33/Totals!$E$4),"-")</f>
        <v>0.61538461538461542</v>
      </c>
      <c r="AA57" s="34">
        <f>IFERROR(IF($X57=AA$38,"-",AA33/Totals!$E$5),"-")</f>
        <v>0.5</v>
      </c>
      <c r="AB57" s="34">
        <f>IFERROR(IF($X57=AB$38,"-",AB33/Totals!$E$6),"-")</f>
        <v>0.66666666666666663</v>
      </c>
      <c r="AC57" s="34">
        <f>IFERROR(IF($X57=AC$38,"-",AC33/Totals!$E$7),"-")</f>
        <v>0.8</v>
      </c>
      <c r="AD57" s="34">
        <f>IFERROR(IF($X57=AD$38,"-",AD33/Totals!$E$8),"-")</f>
        <v>0.5</v>
      </c>
      <c r="AE57" s="34" t="str">
        <f>IFERROR(IF($X57=AE$38,"-",AE33/Totals!$E$10),"-")</f>
        <v>-</v>
      </c>
      <c r="AF57" s="34">
        <f>IFERROR(IF($X57=AF$38,"-",AF33/Totals!$E$11),"-")</f>
        <v>0.5</v>
      </c>
      <c r="AG57" s="34">
        <f>IFERROR(IF($X57=AG$38,"-",AG33/Totals!$E$12),"-")</f>
        <v>0.5</v>
      </c>
      <c r="AH57" s="38">
        <f>IFERROR(IF($X57=AH$38,"-",AH33/Totals!$E$13),"-")</f>
        <v>0.5714285714285714</v>
      </c>
    </row>
    <row r="58" spans="2:34" x14ac:dyDescent="0.25">
      <c r="B58" s="101"/>
      <c r="D58" s="101"/>
      <c r="F58" s="101"/>
      <c r="H58" s="101"/>
      <c r="J58" s="101"/>
      <c r="L58" s="101"/>
      <c r="N58" s="101"/>
      <c r="P58" s="101"/>
      <c r="R58" s="101"/>
      <c r="T58" s="101"/>
      <c r="U58" s="1"/>
      <c r="W58" t="str">
        <f>_xlfn.CONCAT('Game Data'!D58:H58)</f>
        <v/>
      </c>
      <c r="X58" s="80" t="s">
        <v>17</v>
      </c>
      <c r="Y58" s="44">
        <f>IFERROR(IF($X58=Y$38,"-",Y34/Totals!$E$3),"-")</f>
        <v>0.33333333333333331</v>
      </c>
      <c r="Z58" s="34">
        <f>IFERROR(IF($X58=Z$38,"-",Z34/Totals!$E$4),"-")</f>
        <v>0.46153846153846156</v>
      </c>
      <c r="AA58" s="34">
        <f>IFERROR(IF($X58=AA$38,"-",AA34/Totals!$E$5),"-")</f>
        <v>0.66666666666666663</v>
      </c>
      <c r="AB58" s="34">
        <f>IFERROR(IF($X58=AB$38,"-",AB34/Totals!$E$6),"-")</f>
        <v>0.33333333333333331</v>
      </c>
      <c r="AC58" s="34">
        <f>IFERROR(IF($X58=AC$38,"-",AC34/Totals!$E$7),"-")</f>
        <v>0.8</v>
      </c>
      <c r="AD58" s="34">
        <f>IFERROR(IF($X58=AD$38,"-",AD34/Totals!$E$8),"-")</f>
        <v>0.5</v>
      </c>
      <c r="AE58" s="34">
        <f>IFERROR(IF($X58=AE$38,"-",AE34/Totals!$E$10),"-")</f>
        <v>0.75</v>
      </c>
      <c r="AF58" s="34" t="str">
        <f>IFERROR(IF($X58=AF$38,"-",AF34/Totals!$E$11),"-")</f>
        <v>-</v>
      </c>
      <c r="AG58" s="34">
        <f>IFERROR(IF($X58=AG$38,"-",AG34/Totals!$E$12),"-")</f>
        <v>1</v>
      </c>
      <c r="AH58" s="38">
        <f>IFERROR(IF($X58=AH$38,"-",AH34/Totals!$E$13),"-")</f>
        <v>0.42857142857142855</v>
      </c>
    </row>
    <row r="59" spans="2:34" x14ac:dyDescent="0.25">
      <c r="B59" s="101"/>
      <c r="D59" s="101"/>
      <c r="F59" s="101"/>
      <c r="H59" s="101"/>
      <c r="J59" s="101"/>
      <c r="L59" s="101"/>
      <c r="N59" s="101"/>
      <c r="P59" s="101"/>
      <c r="R59" s="101"/>
      <c r="T59" s="101"/>
      <c r="U59" s="1"/>
      <c r="W59" t="str">
        <f>_xlfn.CONCAT('Game Data'!D59:H59)</f>
        <v/>
      </c>
      <c r="X59" s="80" t="s">
        <v>15</v>
      </c>
      <c r="Y59" s="44">
        <f>IFERROR(IF($X59=Y$38,"-",Y35/Totals!$E$3),"-")</f>
        <v>0.33333333333333331</v>
      </c>
      <c r="Z59" s="34">
        <f>IFERROR(IF($X59=Z$38,"-",Z35/Totals!$E$4),"-")</f>
        <v>0.69230769230769229</v>
      </c>
      <c r="AA59" s="34">
        <f>IFERROR(IF($X59=AA$38,"-",AA35/Totals!$E$5),"-")</f>
        <v>0.5</v>
      </c>
      <c r="AB59" s="34">
        <f>IFERROR(IF($X59=AB$38,"-",AB35/Totals!$E$6),"-")</f>
        <v>0.66666666666666663</v>
      </c>
      <c r="AC59" s="34">
        <f>IFERROR(IF($X59=AC$38,"-",AC35/Totals!$E$7),"-")</f>
        <v>0.8</v>
      </c>
      <c r="AD59" s="34">
        <f>IFERROR(IF($X59=AD$38,"-",AD35/Totals!$E$8),"-")</f>
        <v>0</v>
      </c>
      <c r="AE59" s="34">
        <f>IFERROR(IF($X59=AE$38,"-",AE35/Totals!$E$10),"-")</f>
        <v>0.5</v>
      </c>
      <c r="AF59" s="34">
        <f>IFERROR(IF($X59=AF$38,"-",AF35/Totals!$E$11),"-")</f>
        <v>0.5</v>
      </c>
      <c r="AG59" s="34" t="str">
        <f>IFERROR(IF($X59=AG$38,"-",AG35/Totals!$E$12),"-")</f>
        <v>-</v>
      </c>
      <c r="AH59" s="38">
        <f>IFERROR(IF($X59=AH$38,"-",AH35/Totals!$E$13),"-")</f>
        <v>0.7142857142857143</v>
      </c>
    </row>
    <row r="60" spans="2:34" ht="15.75" thickBot="1" x14ac:dyDescent="0.3">
      <c r="B60" s="101"/>
      <c r="D60" s="101"/>
      <c r="F60" s="101"/>
      <c r="H60" s="101"/>
      <c r="J60" s="101"/>
      <c r="L60" s="101"/>
      <c r="N60" s="101"/>
      <c r="P60" s="101"/>
      <c r="R60" s="101"/>
      <c r="T60" s="101"/>
      <c r="U60" s="1"/>
      <c r="W60" t="str">
        <f>_xlfn.CONCAT('Game Data'!D60:H60)</f>
        <v/>
      </c>
      <c r="X60" s="81" t="s">
        <v>12</v>
      </c>
      <c r="Y60" s="45">
        <f>IFERROR(IF($X60=Y$38,"-",Y36/Totals!$E$3),"-")</f>
        <v>1</v>
      </c>
      <c r="Z60" s="39">
        <f>IFERROR(IF($X60=Z$38,"-",Z36/Totals!$E$4),"-")</f>
        <v>0.69230769230769229</v>
      </c>
      <c r="AA60" s="39">
        <f>IFERROR(IF($X60=AA$38,"-",AA36/Totals!$E$5),"-")</f>
        <v>0.16666666666666666</v>
      </c>
      <c r="AB60" s="39">
        <f>IFERROR(IF($X60=AB$38,"-",AB36/Totals!$E$6),"-")</f>
        <v>0.66666666666666663</v>
      </c>
      <c r="AC60" s="39">
        <f>IFERROR(IF($X60=AC$38,"-",AC36/Totals!$E$7),"-")</f>
        <v>0.8</v>
      </c>
      <c r="AD60" s="39">
        <f>IFERROR(IF($X60=AD$38,"-",AD36/Totals!$E$8),"-")</f>
        <v>1</v>
      </c>
      <c r="AE60" s="39">
        <f>IFERROR(IF($X60=AE$38,"-",AE36/Totals!$E$10),"-")</f>
        <v>0.5</v>
      </c>
      <c r="AF60" s="39">
        <f>IFERROR(IF($X60=AF$38,"-",AF36/Totals!$E$11),"-")</f>
        <v>0.75</v>
      </c>
      <c r="AG60" s="39">
        <f>IFERROR(IF($X60=AG$38,"-",AG36/Totals!$E$12),"-")</f>
        <v>1</v>
      </c>
      <c r="AH60" s="40" t="str">
        <f>IFERROR(IF($X60=AH$38,"-",AH36/Totals!$E$13),"-")</f>
        <v>-</v>
      </c>
    </row>
    <row r="61" spans="2:34" x14ac:dyDescent="0.25">
      <c r="B61" s="101"/>
      <c r="D61" s="101"/>
      <c r="F61" s="101"/>
      <c r="H61" s="101"/>
      <c r="J61" s="101"/>
      <c r="L61" s="101"/>
      <c r="N61" s="101"/>
      <c r="P61" s="101"/>
      <c r="R61" s="101"/>
      <c r="T61" s="101"/>
      <c r="U61" s="1"/>
      <c r="W61" t="str">
        <f>_xlfn.CONCAT('Game Data'!D61:H61)</f>
        <v/>
      </c>
    </row>
    <row r="62" spans="2:34" x14ac:dyDescent="0.25">
      <c r="B62" s="101"/>
      <c r="D62" s="101"/>
      <c r="F62" s="101"/>
      <c r="H62" s="101"/>
      <c r="J62" s="101"/>
      <c r="L62" s="101"/>
      <c r="N62" s="101"/>
      <c r="P62" s="101"/>
      <c r="R62" s="101"/>
      <c r="T62" s="101"/>
      <c r="U62" s="1"/>
      <c r="W62" t="str">
        <f>_xlfn.CONCAT('Game Data'!D62:H62)</f>
        <v/>
      </c>
    </row>
    <row r="63" spans="2:34" x14ac:dyDescent="0.25">
      <c r="B63" s="101"/>
      <c r="D63" s="101"/>
      <c r="F63" s="101"/>
      <c r="H63" s="101"/>
      <c r="J63" s="101"/>
      <c r="L63" s="101"/>
      <c r="N63" s="101"/>
      <c r="P63" s="101"/>
      <c r="R63" s="101"/>
      <c r="T63" s="101"/>
      <c r="U63" s="1"/>
      <c r="W63" t="str">
        <f>_xlfn.CONCAT('Game Data'!D63:H63)</f>
        <v/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</row>
    <row r="64" spans="2:34" x14ac:dyDescent="0.25">
      <c r="B64" s="101"/>
      <c r="D64" s="101"/>
      <c r="F64" s="101"/>
      <c r="H64" s="101"/>
      <c r="J64" s="101"/>
      <c r="L64" s="101"/>
      <c r="N64" s="101"/>
      <c r="P64" s="101"/>
      <c r="R64" s="101"/>
      <c r="T64" s="101"/>
      <c r="U64" s="1"/>
      <c r="W64" t="str">
        <f>_xlfn.CONCAT('Game Data'!D64:H64)</f>
        <v/>
      </c>
    </row>
    <row r="65" spans="2:35" x14ac:dyDescent="0.25">
      <c r="B65" s="101"/>
      <c r="D65" s="101"/>
      <c r="F65" s="101"/>
      <c r="H65" s="101"/>
      <c r="J65" s="101"/>
      <c r="L65" s="101"/>
      <c r="N65" s="101"/>
      <c r="P65" s="101"/>
      <c r="R65" s="101"/>
      <c r="T65" s="101"/>
      <c r="U65" s="1"/>
      <c r="W65" t="str">
        <f>_xlfn.CONCAT('Game Data'!D65:H65)</f>
        <v/>
      </c>
    </row>
    <row r="66" spans="2:35" x14ac:dyDescent="0.25">
      <c r="B66" s="101"/>
      <c r="D66" s="101"/>
      <c r="F66" s="101"/>
      <c r="H66" s="101"/>
      <c r="J66" s="101"/>
      <c r="L66" s="101"/>
      <c r="N66" s="101"/>
      <c r="P66" s="101"/>
      <c r="R66" s="101"/>
      <c r="T66" s="101"/>
      <c r="U66" s="1"/>
      <c r="W66" t="str">
        <f>_xlfn.CONCAT('Game Data'!D66:H66)</f>
        <v/>
      </c>
      <c r="Y66" s="31"/>
    </row>
    <row r="67" spans="2:35" x14ac:dyDescent="0.25">
      <c r="B67" s="101"/>
      <c r="D67" s="101"/>
      <c r="F67" s="101"/>
      <c r="H67" s="101"/>
      <c r="J67" s="101"/>
      <c r="L67" s="101"/>
      <c r="N67" s="101"/>
      <c r="P67" s="101"/>
      <c r="R67" s="101"/>
      <c r="T67" s="101"/>
      <c r="U67" s="1"/>
      <c r="W67" t="str">
        <f>_xlfn.CONCAT('Game Data'!D67:H67)</f>
        <v/>
      </c>
      <c r="Y67" s="31"/>
      <c r="AI67" s="31"/>
    </row>
    <row r="68" spans="2:35" x14ac:dyDescent="0.25">
      <c r="B68" s="101"/>
      <c r="D68" s="101"/>
      <c r="F68" s="101"/>
      <c r="H68" s="101"/>
      <c r="J68" s="101"/>
      <c r="L68" s="101"/>
      <c r="N68" s="101"/>
      <c r="P68" s="101"/>
      <c r="R68" s="101"/>
      <c r="T68" s="101"/>
      <c r="U68" s="1"/>
      <c r="W68" t="str">
        <f>_xlfn.CONCAT('Game Data'!D68:H68)</f>
        <v/>
      </c>
      <c r="Y68" s="31"/>
    </row>
    <row r="69" spans="2:35" x14ac:dyDescent="0.25">
      <c r="B69" s="101"/>
      <c r="D69" s="101"/>
      <c r="F69" s="101"/>
      <c r="H69" s="101"/>
      <c r="J69" s="101"/>
      <c r="L69" s="101"/>
      <c r="N69" s="101"/>
      <c r="P69" s="101"/>
      <c r="R69" s="101"/>
      <c r="T69" s="101"/>
      <c r="U69" s="1"/>
      <c r="W69" t="str">
        <f>_xlfn.CONCAT('Game Data'!D69:H69)</f>
        <v/>
      </c>
      <c r="Y69" s="31"/>
    </row>
    <row r="70" spans="2:35" x14ac:dyDescent="0.25">
      <c r="B70" s="101"/>
      <c r="D70" s="101"/>
      <c r="F70" s="101"/>
      <c r="H70" s="101"/>
      <c r="J70" s="101"/>
      <c r="L70" s="101"/>
      <c r="N70" s="101"/>
      <c r="P70" s="101"/>
      <c r="R70" s="101"/>
      <c r="T70" s="101"/>
      <c r="U70" s="1"/>
      <c r="W70" t="str">
        <f>_xlfn.CONCAT('Game Data'!D70:H70)</f>
        <v/>
      </c>
      <c r="Y70" s="31"/>
    </row>
    <row r="71" spans="2:35" x14ac:dyDescent="0.25">
      <c r="B71" s="101"/>
      <c r="D71" s="101"/>
      <c r="F71" s="101"/>
      <c r="H71" s="101"/>
      <c r="J71" s="101"/>
      <c r="L71" s="101"/>
      <c r="N71" s="101"/>
      <c r="P71" s="101"/>
      <c r="R71" s="101"/>
      <c r="T71" s="101"/>
      <c r="U71" s="1"/>
      <c r="W71" t="str">
        <f>_xlfn.CONCAT('Game Data'!D71:H71)</f>
        <v/>
      </c>
      <c r="Y71" s="31"/>
    </row>
    <row r="72" spans="2:35" x14ac:dyDescent="0.25">
      <c r="B72" s="101"/>
      <c r="D72" s="101"/>
      <c r="F72" s="101"/>
      <c r="H72" s="101"/>
      <c r="J72" s="101"/>
      <c r="L72" s="101"/>
      <c r="N72" s="101"/>
      <c r="P72" s="101"/>
      <c r="R72" s="101"/>
      <c r="T72" s="101"/>
      <c r="U72" s="1"/>
      <c r="W72" t="str">
        <f>_xlfn.CONCAT('Game Data'!D72:H72)</f>
        <v/>
      </c>
      <c r="Y72" s="31"/>
    </row>
    <row r="73" spans="2:35" x14ac:dyDescent="0.25">
      <c r="B73" s="101"/>
      <c r="D73" s="101"/>
      <c r="F73" s="101"/>
      <c r="H73" s="101"/>
      <c r="J73" s="101"/>
      <c r="L73" s="101"/>
      <c r="N73" s="101"/>
      <c r="P73" s="101"/>
      <c r="R73" s="101"/>
      <c r="T73" s="101"/>
      <c r="U73" s="1"/>
      <c r="W73" t="str">
        <f>_xlfn.CONCAT('Game Data'!D73:H73)</f>
        <v/>
      </c>
      <c r="Y73" s="31"/>
    </row>
    <row r="74" spans="2:35" x14ac:dyDescent="0.25">
      <c r="B74" s="101"/>
      <c r="D74" s="101"/>
      <c r="F74" s="101"/>
      <c r="H74" s="101"/>
      <c r="J74" s="101"/>
      <c r="L74" s="101"/>
      <c r="N74" s="101"/>
      <c r="P74" s="101"/>
      <c r="R74" s="101"/>
      <c r="T74" s="101"/>
      <c r="U74" s="1"/>
      <c r="W74" t="str">
        <f>_xlfn.CONCAT('Game Data'!D74:H74)</f>
        <v/>
      </c>
      <c r="Y74" s="31"/>
    </row>
    <row r="75" spans="2:35" x14ac:dyDescent="0.25">
      <c r="B75" s="101"/>
      <c r="D75" s="101"/>
      <c r="F75" s="101"/>
      <c r="H75" s="101"/>
      <c r="J75" s="101"/>
      <c r="L75" s="101"/>
      <c r="N75" s="101"/>
      <c r="P75" s="101"/>
      <c r="R75" s="101"/>
      <c r="T75" s="101"/>
      <c r="U75" s="1"/>
      <c r="W75" t="str">
        <f>_xlfn.CONCAT('Game Data'!D75:H75)</f>
        <v/>
      </c>
      <c r="Y75" s="31"/>
    </row>
    <row r="76" spans="2:35" x14ac:dyDescent="0.25">
      <c r="B76" s="101"/>
      <c r="D76" s="101"/>
      <c r="F76" s="101"/>
      <c r="H76" s="101"/>
      <c r="J76" s="101"/>
      <c r="L76" s="101"/>
      <c r="N76" s="101"/>
      <c r="P76" s="101"/>
      <c r="R76" s="101"/>
      <c r="T76" s="101"/>
      <c r="U76" s="1"/>
      <c r="W76" t="str">
        <f>_xlfn.CONCAT('Game Data'!D76:H76)</f>
        <v/>
      </c>
      <c r="Y76" s="31"/>
    </row>
    <row r="77" spans="2:35" x14ac:dyDescent="0.25">
      <c r="B77" s="101"/>
      <c r="D77" s="101"/>
      <c r="F77" s="101"/>
      <c r="H77" s="101"/>
      <c r="J77" s="101"/>
      <c r="L77" s="101"/>
      <c r="N77" s="101"/>
      <c r="P77" s="101"/>
      <c r="R77" s="101"/>
      <c r="T77" s="101"/>
      <c r="U77" s="1"/>
      <c r="W77" t="str">
        <f>_xlfn.CONCAT('Game Data'!D77:H77)</f>
        <v/>
      </c>
    </row>
    <row r="78" spans="2:35" x14ac:dyDescent="0.25">
      <c r="B78" s="101"/>
      <c r="D78" s="101"/>
      <c r="F78" s="101"/>
      <c r="H78" s="101"/>
      <c r="J78" s="101"/>
      <c r="L78" s="101"/>
      <c r="N78" s="101"/>
      <c r="P78" s="101"/>
      <c r="R78" s="101"/>
      <c r="T78" s="101"/>
      <c r="U78" s="1"/>
      <c r="W78" t="str">
        <f>_xlfn.CONCAT('Game Data'!D78:H78)</f>
        <v/>
      </c>
    </row>
    <row r="79" spans="2:35" x14ac:dyDescent="0.25">
      <c r="B79" s="101"/>
      <c r="D79" s="101"/>
      <c r="F79" s="101"/>
      <c r="H79" s="101"/>
      <c r="J79" s="101"/>
      <c r="L79" s="101"/>
      <c r="N79" s="101"/>
      <c r="P79" s="101"/>
      <c r="R79" s="101"/>
      <c r="T79" s="101"/>
      <c r="U79" s="1"/>
      <c r="W79" t="str">
        <f>_xlfn.CONCAT('Game Data'!D79:H79)</f>
        <v/>
      </c>
    </row>
    <row r="80" spans="2:35" x14ac:dyDescent="0.25">
      <c r="B80" s="101"/>
      <c r="D80" s="101"/>
      <c r="F80" s="101"/>
      <c r="H80" s="101"/>
      <c r="J80" s="101"/>
      <c r="L80" s="101"/>
      <c r="N80" s="101"/>
      <c r="P80" s="101"/>
      <c r="R80" s="101"/>
      <c r="T80" s="101"/>
      <c r="U80" s="1"/>
      <c r="W80" t="str">
        <f>_xlfn.CONCAT('Game Data'!D80:H80)</f>
        <v/>
      </c>
    </row>
    <row r="81" spans="2:23" x14ac:dyDescent="0.25">
      <c r="B81" s="101"/>
      <c r="D81" s="101"/>
      <c r="F81" s="101"/>
      <c r="H81" s="101"/>
      <c r="J81" s="101"/>
      <c r="L81" s="101"/>
      <c r="N81" s="101"/>
      <c r="P81" s="101"/>
      <c r="R81" s="101"/>
      <c r="T81" s="101"/>
      <c r="U81" s="1"/>
      <c r="W81" t="str">
        <f>_xlfn.CONCAT('Game Data'!D81:H81)</f>
        <v/>
      </c>
    </row>
    <row r="82" spans="2:23" x14ac:dyDescent="0.25">
      <c r="B82" s="101"/>
      <c r="D82" s="101"/>
      <c r="F82" s="101"/>
      <c r="H82" s="101"/>
      <c r="J82" s="101"/>
      <c r="L82" s="101"/>
      <c r="N82" s="101"/>
      <c r="P82" s="101"/>
      <c r="R82" s="101"/>
      <c r="T82" s="101"/>
      <c r="U82" s="1"/>
      <c r="W82" t="str">
        <f>_xlfn.CONCAT('Game Data'!D82:H82)</f>
        <v/>
      </c>
    </row>
    <row r="83" spans="2:23" x14ac:dyDescent="0.25">
      <c r="B83" s="101"/>
      <c r="D83" s="101"/>
      <c r="F83" s="101"/>
      <c r="H83" s="101"/>
      <c r="J83" s="101"/>
      <c r="L83" s="101"/>
      <c r="N83" s="101"/>
      <c r="P83" s="101"/>
      <c r="R83" s="101"/>
      <c r="T83" s="101"/>
      <c r="U83" s="1"/>
      <c r="W83" t="str">
        <f>_xlfn.CONCAT('Game Data'!D83:H83)</f>
        <v/>
      </c>
    </row>
    <row r="84" spans="2:23" x14ac:dyDescent="0.25">
      <c r="B84" s="101"/>
      <c r="D84" s="101"/>
      <c r="F84" s="101"/>
      <c r="H84" s="101"/>
      <c r="J84" s="101"/>
      <c r="L84" s="101"/>
      <c r="N84" s="101"/>
      <c r="P84" s="101"/>
      <c r="R84" s="101"/>
      <c r="T84" s="101"/>
      <c r="U84" s="1"/>
      <c r="W84" t="str">
        <f>_xlfn.CONCAT('Game Data'!D84:H84)</f>
        <v/>
      </c>
    </row>
    <row r="85" spans="2:23" x14ac:dyDescent="0.25">
      <c r="B85" s="101"/>
      <c r="D85" s="101"/>
      <c r="F85" s="101"/>
      <c r="H85" s="101"/>
      <c r="J85" s="101"/>
      <c r="L85" s="101"/>
      <c r="N85" s="101"/>
      <c r="P85" s="101"/>
      <c r="R85" s="101"/>
      <c r="T85" s="101"/>
      <c r="U85" s="1"/>
      <c r="W85" t="str">
        <f>_xlfn.CONCAT('Game Data'!D85:H85)</f>
        <v/>
      </c>
    </row>
    <row r="86" spans="2:23" x14ac:dyDescent="0.25">
      <c r="B86" s="101"/>
      <c r="D86" s="101"/>
      <c r="F86" s="101"/>
      <c r="H86" s="101"/>
      <c r="J86" s="101"/>
      <c r="L86" s="101"/>
      <c r="N86" s="101"/>
      <c r="P86" s="101"/>
      <c r="R86" s="101"/>
      <c r="T86" s="101"/>
      <c r="U86" s="1"/>
      <c r="W86" t="str">
        <f>_xlfn.CONCAT('Game Data'!D86:H86)</f>
        <v/>
      </c>
    </row>
    <row r="87" spans="2:23" x14ac:dyDescent="0.25">
      <c r="B87" s="101"/>
      <c r="D87" s="101"/>
      <c r="F87" s="101"/>
      <c r="H87" s="101"/>
      <c r="J87" s="101"/>
      <c r="L87" s="101"/>
      <c r="N87" s="101"/>
      <c r="P87" s="101"/>
      <c r="R87" s="101"/>
      <c r="T87" s="101"/>
      <c r="U87" s="1"/>
      <c r="W87" t="str">
        <f>_xlfn.CONCAT('Game Data'!D87:H87)</f>
        <v/>
      </c>
    </row>
    <row r="88" spans="2:23" x14ac:dyDescent="0.25">
      <c r="B88" s="101"/>
      <c r="D88" s="101"/>
      <c r="F88" s="101"/>
      <c r="H88" s="101"/>
      <c r="J88" s="101"/>
      <c r="L88" s="101"/>
      <c r="N88" s="101"/>
      <c r="P88" s="101"/>
      <c r="R88" s="101"/>
      <c r="T88" s="101"/>
      <c r="U88" s="1"/>
      <c r="W88" t="str">
        <f>_xlfn.CONCAT('Game Data'!D88:H88)</f>
        <v/>
      </c>
    </row>
    <row r="89" spans="2:23" x14ac:dyDescent="0.25">
      <c r="B89" s="101"/>
      <c r="D89" s="101"/>
      <c r="F89" s="101"/>
      <c r="H89" s="101"/>
      <c r="J89" s="101"/>
      <c r="L89" s="101"/>
      <c r="N89" s="101"/>
      <c r="P89" s="101"/>
      <c r="R89" s="101"/>
      <c r="T89" s="101"/>
      <c r="U89" s="1"/>
      <c r="W89" t="str">
        <f>_xlfn.CONCAT('Game Data'!D89:H89)</f>
        <v/>
      </c>
    </row>
    <row r="90" spans="2:23" x14ac:dyDescent="0.25">
      <c r="B90" s="101"/>
      <c r="D90" s="101"/>
      <c r="F90" s="101"/>
      <c r="H90" s="101"/>
      <c r="J90" s="101"/>
      <c r="L90" s="101"/>
      <c r="N90" s="101"/>
      <c r="P90" s="101"/>
      <c r="R90" s="101"/>
      <c r="T90" s="101"/>
      <c r="U90" s="1"/>
      <c r="W90" t="str">
        <f>_xlfn.CONCAT('Game Data'!D90:H90)</f>
        <v/>
      </c>
    </row>
    <row r="91" spans="2:23" x14ac:dyDescent="0.25">
      <c r="B91" s="101"/>
      <c r="D91" s="101"/>
      <c r="F91" s="101"/>
      <c r="H91" s="101"/>
      <c r="J91" s="101"/>
      <c r="L91" s="101"/>
      <c r="N91" s="101"/>
      <c r="P91" s="101"/>
      <c r="R91" s="101"/>
      <c r="T91" s="101"/>
      <c r="U91" s="1"/>
      <c r="W91" t="str">
        <f>_xlfn.CONCAT('Game Data'!D91:H91)</f>
        <v/>
      </c>
    </row>
    <row r="92" spans="2:23" x14ac:dyDescent="0.25">
      <c r="B92" s="101"/>
      <c r="D92" s="101"/>
      <c r="F92" s="101"/>
      <c r="H92" s="101"/>
      <c r="J92" s="101"/>
      <c r="L92" s="101"/>
      <c r="N92" s="101"/>
      <c r="P92" s="101"/>
      <c r="R92" s="101"/>
      <c r="T92" s="101"/>
      <c r="U92" s="1"/>
      <c r="W92" t="str">
        <f>_xlfn.CONCAT('Game Data'!D92:H92)</f>
        <v/>
      </c>
    </row>
    <row r="93" spans="2:23" x14ac:dyDescent="0.25">
      <c r="B93" s="101"/>
      <c r="D93" s="101"/>
      <c r="F93" s="101"/>
      <c r="H93" s="101"/>
      <c r="J93" s="101"/>
      <c r="L93" s="101"/>
      <c r="N93" s="101"/>
      <c r="P93" s="101"/>
      <c r="R93" s="101"/>
      <c r="T93" s="101"/>
      <c r="U93" s="1"/>
      <c r="W93" t="str">
        <f>_xlfn.CONCAT('Game Data'!D93:H93)</f>
        <v/>
      </c>
    </row>
    <row r="94" spans="2:23" x14ac:dyDescent="0.25">
      <c r="B94" s="101"/>
      <c r="D94" s="101"/>
      <c r="F94" s="101"/>
      <c r="H94" s="101"/>
      <c r="J94" s="101"/>
      <c r="L94" s="101"/>
      <c r="N94" s="101"/>
      <c r="P94" s="101"/>
      <c r="R94" s="101"/>
      <c r="T94" s="101"/>
      <c r="U94" s="1"/>
      <c r="W94" t="str">
        <f>_xlfn.CONCAT('Game Data'!D94:H94)</f>
        <v/>
      </c>
    </row>
    <row r="95" spans="2:23" x14ac:dyDescent="0.25">
      <c r="B95" s="101"/>
      <c r="D95" s="101"/>
      <c r="F95" s="101"/>
      <c r="H95" s="101"/>
      <c r="J95" s="101"/>
      <c r="L95" s="101"/>
      <c r="N95" s="101"/>
      <c r="P95" s="101"/>
      <c r="R95" s="101"/>
      <c r="T95" s="101"/>
      <c r="U95" s="1"/>
      <c r="W95" t="str">
        <f>_xlfn.CONCAT('Game Data'!D95:H95)</f>
        <v/>
      </c>
    </row>
    <row r="96" spans="2:23" x14ac:dyDescent="0.25">
      <c r="B96" s="101"/>
      <c r="D96" s="101"/>
      <c r="F96" s="101"/>
      <c r="H96" s="101"/>
      <c r="J96" s="101"/>
      <c r="L96" s="101"/>
      <c r="N96" s="101"/>
      <c r="P96" s="101"/>
      <c r="R96" s="101"/>
      <c r="T96" s="101"/>
      <c r="U96" s="1"/>
      <c r="W96" t="str">
        <f>_xlfn.CONCAT('Game Data'!D96:H96)</f>
        <v/>
      </c>
    </row>
    <row r="97" spans="2:23" x14ac:dyDescent="0.25">
      <c r="B97" s="101"/>
      <c r="D97" s="101"/>
      <c r="F97" s="101"/>
      <c r="H97" s="101"/>
      <c r="J97" s="101"/>
      <c r="L97" s="101"/>
      <c r="N97" s="101"/>
      <c r="P97" s="101"/>
      <c r="R97" s="101"/>
      <c r="T97" s="101"/>
      <c r="U97" s="1"/>
      <c r="W97" t="str">
        <f>_xlfn.CONCAT('Game Data'!D97:H97)</f>
        <v/>
      </c>
    </row>
    <row r="98" spans="2:23" x14ac:dyDescent="0.25">
      <c r="B98" s="101"/>
      <c r="D98" s="101"/>
      <c r="F98" s="101"/>
      <c r="H98" s="101"/>
      <c r="J98" s="101"/>
      <c r="L98" s="101"/>
      <c r="N98" s="101"/>
      <c r="P98" s="101"/>
      <c r="R98" s="101"/>
      <c r="T98" s="101"/>
      <c r="U98" s="1"/>
      <c r="W98" t="str">
        <f>_xlfn.CONCAT('Game Data'!D98:H98)</f>
        <v/>
      </c>
    </row>
    <row r="99" spans="2:23" x14ac:dyDescent="0.25">
      <c r="B99" s="101"/>
      <c r="D99" s="101"/>
      <c r="F99" s="101"/>
      <c r="H99" s="101"/>
      <c r="J99" s="101"/>
      <c r="L99" s="101"/>
      <c r="N99" s="101"/>
      <c r="P99" s="101"/>
      <c r="R99" s="101"/>
      <c r="T99" s="101"/>
      <c r="U99" s="1"/>
      <c r="W99" t="str">
        <f>_xlfn.CONCAT('Game Data'!D99:H99)</f>
        <v/>
      </c>
    </row>
    <row r="100" spans="2:23" x14ac:dyDescent="0.25">
      <c r="B100" s="101"/>
      <c r="D100" s="101"/>
      <c r="F100" s="101"/>
      <c r="H100" s="101"/>
      <c r="J100" s="101"/>
      <c r="L100" s="101"/>
      <c r="N100" s="101"/>
      <c r="P100" s="101"/>
      <c r="R100" s="101"/>
      <c r="T100" s="101"/>
      <c r="U100" s="1"/>
      <c r="W100" t="str">
        <f>_xlfn.CONCAT('Game Data'!D100:H100)</f>
        <v/>
      </c>
    </row>
  </sheetData>
  <dataConsolidate/>
  <conditionalFormatting sqref="B3:B100">
    <cfRule type="expression" dxfId="9" priority="10">
      <formula>"IF(WBS!$BQ$2=""ERR"")"</formula>
    </cfRule>
  </conditionalFormatting>
  <conditionalFormatting sqref="D3:D100">
    <cfRule type="expression" dxfId="8" priority="80">
      <formula>"IF(WBS!$BQ$2=""ERR"")"</formula>
    </cfRule>
  </conditionalFormatting>
  <conditionalFormatting sqref="F3:F100">
    <cfRule type="expression" dxfId="7" priority="9">
      <formula>"IF(WBS!$BQ$2=""ERR"")"</formula>
    </cfRule>
  </conditionalFormatting>
  <conditionalFormatting sqref="H3:H100">
    <cfRule type="expression" dxfId="6" priority="8">
      <formula>"IF(WBS!$BQ$2=""ERR"")"</formula>
    </cfRule>
  </conditionalFormatting>
  <conditionalFormatting sqref="J3:J100">
    <cfRule type="expression" dxfId="5" priority="7">
      <formula>"IF(WBS!$BQ$2=""ERR"")"</formula>
    </cfRule>
  </conditionalFormatting>
  <conditionalFormatting sqref="L3:L100">
    <cfRule type="expression" dxfId="4" priority="6">
      <formula>"IF(WBS!$BQ$2=""ERR"")"</formula>
    </cfRule>
  </conditionalFormatting>
  <conditionalFormatting sqref="N3:N100">
    <cfRule type="expression" dxfId="3" priority="4">
      <formula>"IF(WBS!$BQ$2=""ERR"")"</formula>
    </cfRule>
  </conditionalFormatting>
  <conditionalFormatting sqref="P3:P100">
    <cfRule type="expression" dxfId="2" priority="3">
      <formula>"IF(WBS!$BQ$2=""ERR"")"</formula>
    </cfRule>
  </conditionalFormatting>
  <conditionalFormatting sqref="R3:R100">
    <cfRule type="expression" dxfId="1" priority="2">
      <formula>"IF(WBS!$BQ$2=""ERR"")"</formula>
    </cfRule>
  </conditionalFormatting>
  <conditionalFormatting sqref="T3:T100">
    <cfRule type="expression" dxfId="0" priority="1">
      <formula>"IF(WBS!$BQ$2=""ERR"")"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B3BA-488B-45E9-92BA-1130753D0343}">
  <dimension ref="B1:M17"/>
  <sheetViews>
    <sheetView workbookViewId="0">
      <selection activeCell="E26" sqref="E26"/>
    </sheetView>
  </sheetViews>
  <sheetFormatPr defaultRowHeight="15" x14ac:dyDescent="0.25"/>
  <cols>
    <col min="1" max="1" width="2.42578125" customWidth="1"/>
    <col min="2" max="2" width="9.5703125" bestFit="1" customWidth="1"/>
    <col min="3" max="3" width="15.42578125" bestFit="1" customWidth="1"/>
    <col min="4" max="4" width="12.85546875" bestFit="1" customWidth="1"/>
    <col min="5" max="5" width="18" bestFit="1" customWidth="1"/>
    <col min="6" max="6" width="9.85546875" bestFit="1" customWidth="1"/>
    <col min="7" max="7" width="10.140625" bestFit="1" customWidth="1"/>
    <col min="8" max="8" width="18" bestFit="1" customWidth="1"/>
    <col min="9" max="9" width="11.28515625" bestFit="1" customWidth="1"/>
    <col min="10" max="10" width="18.85546875" bestFit="1" customWidth="1"/>
    <col min="11" max="11" width="16.85546875" bestFit="1" customWidth="1"/>
    <col min="12" max="12" width="19.85546875" bestFit="1" customWidth="1"/>
    <col min="13" max="13" width="14.5703125" bestFit="1" customWidth="1"/>
  </cols>
  <sheetData>
    <row r="1" spans="2:13" ht="9" customHeight="1" thickBot="1" x14ac:dyDescent="0.3"/>
    <row r="2" spans="2:13" ht="15.75" thickBot="1" x14ac:dyDescent="0.3">
      <c r="B2" s="12" t="s">
        <v>41</v>
      </c>
      <c r="C2" s="28" t="s">
        <v>13</v>
      </c>
      <c r="D2" s="29" t="s">
        <v>18</v>
      </c>
      <c r="E2" s="29" t="s">
        <v>20</v>
      </c>
      <c r="F2" s="29" t="s">
        <v>21</v>
      </c>
      <c r="G2" s="30" t="s">
        <v>14</v>
      </c>
      <c r="H2" s="16" t="s">
        <v>19</v>
      </c>
      <c r="I2" s="16" t="s">
        <v>27</v>
      </c>
      <c r="J2" s="16" t="s">
        <v>16</v>
      </c>
      <c r="K2" s="16" t="s">
        <v>17</v>
      </c>
      <c r="L2" s="16" t="s">
        <v>15</v>
      </c>
      <c r="M2" s="2" t="s">
        <v>12</v>
      </c>
    </row>
    <row r="3" spans="2:13" x14ac:dyDescent="0.25">
      <c r="B3" s="10" t="s">
        <v>34</v>
      </c>
      <c r="C3" s="5">
        <f>Totals!C41</f>
        <v>4</v>
      </c>
      <c r="D3" s="16">
        <f>Totals!D41</f>
        <v>7</v>
      </c>
      <c r="E3" s="16">
        <f>Totals!E41</f>
        <v>7</v>
      </c>
      <c r="F3" s="16">
        <f>Totals!F41</f>
        <v>0</v>
      </c>
      <c r="G3" s="2">
        <f>Totals!G41</f>
        <v>4</v>
      </c>
      <c r="H3" s="16">
        <f>Totals!C52</f>
        <v>2</v>
      </c>
      <c r="I3" s="16">
        <f>Totals!D52</f>
        <v>0</v>
      </c>
      <c r="J3" s="16">
        <f>Totals!E52</f>
        <v>3</v>
      </c>
      <c r="K3" s="16">
        <f>Totals!F52</f>
        <v>7</v>
      </c>
      <c r="L3" s="16">
        <f>Totals!G52</f>
        <v>5</v>
      </c>
      <c r="M3" s="2">
        <f>Totals!H52</f>
        <v>10</v>
      </c>
    </row>
    <row r="4" spans="2:13" x14ac:dyDescent="0.25">
      <c r="B4" s="10" t="s">
        <v>35</v>
      </c>
      <c r="C4" s="10">
        <f>Totals!C42</f>
        <v>5</v>
      </c>
      <c r="D4" s="1">
        <f>Totals!D42</f>
        <v>1</v>
      </c>
      <c r="E4" s="1">
        <f>Totals!E42</f>
        <v>4</v>
      </c>
      <c r="F4" s="1">
        <f>Totals!F42</f>
        <v>8</v>
      </c>
      <c r="G4" s="6">
        <f>Totals!G42</f>
        <v>5</v>
      </c>
      <c r="H4" s="1">
        <f>Totals!C53</f>
        <v>6</v>
      </c>
      <c r="I4" s="1">
        <f>Totals!D53</f>
        <v>0</v>
      </c>
      <c r="J4" s="1">
        <f>Totals!E53</f>
        <v>3</v>
      </c>
      <c r="K4" s="1">
        <f>Totals!F53</f>
        <v>10</v>
      </c>
      <c r="L4" s="1">
        <f>Totals!G53</f>
        <v>3</v>
      </c>
      <c r="M4" s="6">
        <f>Totals!H53</f>
        <v>4</v>
      </c>
    </row>
    <row r="5" spans="2:13" x14ac:dyDescent="0.25">
      <c r="B5" s="10" t="s">
        <v>36</v>
      </c>
      <c r="C5" s="10">
        <f>Totals!C43</f>
        <v>4</v>
      </c>
      <c r="D5" s="1">
        <f>Totals!D43</f>
        <v>13</v>
      </c>
      <c r="E5" s="1">
        <f>Totals!E43</f>
        <v>8</v>
      </c>
      <c r="F5" s="1">
        <f>Totals!F43</f>
        <v>5</v>
      </c>
      <c r="G5" s="6">
        <f>Totals!G43</f>
        <v>4</v>
      </c>
      <c r="H5" s="1">
        <f>Totals!C54</f>
        <v>2</v>
      </c>
      <c r="I5" s="1">
        <f>Totals!D54</f>
        <v>0</v>
      </c>
      <c r="J5" s="1">
        <f>Totals!E54</f>
        <v>2</v>
      </c>
      <c r="K5" s="1">
        <f>Totals!F54</f>
        <v>4</v>
      </c>
      <c r="L5" s="1">
        <f>Totals!G54</f>
        <v>4</v>
      </c>
      <c r="M5" s="6">
        <f>Totals!H54</f>
        <v>3</v>
      </c>
    </row>
    <row r="6" spans="2:13" x14ac:dyDescent="0.25">
      <c r="B6" s="10" t="s">
        <v>37</v>
      </c>
      <c r="C6" s="10">
        <f>Totals!C44</f>
        <v>5</v>
      </c>
      <c r="D6" s="1">
        <f>Totals!D44</f>
        <v>4</v>
      </c>
      <c r="E6" s="1">
        <f>Totals!E44</f>
        <v>3</v>
      </c>
      <c r="F6" s="1">
        <f>Totals!F44</f>
        <v>4</v>
      </c>
      <c r="G6" s="6">
        <f>Totals!G44</f>
        <v>1</v>
      </c>
      <c r="H6" s="1">
        <f>Totals!C55</f>
        <v>5</v>
      </c>
      <c r="I6" s="1">
        <f>Totals!D55</f>
        <v>0</v>
      </c>
      <c r="J6" s="1">
        <f>Totals!E55</f>
        <v>13</v>
      </c>
      <c r="K6" s="1">
        <f>Totals!F55</f>
        <v>3</v>
      </c>
      <c r="L6" s="1">
        <f>Totals!G55</f>
        <v>6</v>
      </c>
      <c r="M6" s="6">
        <f>Totals!H55</f>
        <v>3</v>
      </c>
    </row>
    <row r="7" spans="2:13" ht="15.75" thickBot="1" x14ac:dyDescent="0.3">
      <c r="B7" s="10" t="s">
        <v>66</v>
      </c>
      <c r="C7" s="11">
        <f>Totals!C45</f>
        <v>0</v>
      </c>
      <c r="D7" s="17">
        <f>Totals!D45</f>
        <v>2</v>
      </c>
      <c r="E7" s="17">
        <f>Totals!E45</f>
        <v>1</v>
      </c>
      <c r="F7" s="17">
        <f>Totals!F45</f>
        <v>2</v>
      </c>
      <c r="G7" s="7">
        <f>Totals!G45</f>
        <v>2</v>
      </c>
      <c r="H7" s="17">
        <f>Totals!C56</f>
        <v>2</v>
      </c>
      <c r="I7" s="17">
        <f>Totals!D56</f>
        <v>0</v>
      </c>
      <c r="J7" s="17">
        <f>Totals!E56</f>
        <v>1</v>
      </c>
      <c r="K7" s="17">
        <f>Totals!F56</f>
        <v>0</v>
      </c>
      <c r="L7" s="17">
        <f>Totals!G56</f>
        <v>3</v>
      </c>
      <c r="M7" s="7">
        <f>Totals!H56</f>
        <v>1</v>
      </c>
    </row>
    <row r="8" spans="2:13" x14ac:dyDescent="0.25">
      <c r="B8" s="5" t="s">
        <v>23</v>
      </c>
      <c r="C8" s="10">
        <f>Totals!C46</f>
        <v>3</v>
      </c>
      <c r="D8" s="1">
        <f>Totals!D46</f>
        <v>6</v>
      </c>
      <c r="E8" s="1">
        <f>Totals!E46</f>
        <v>9</v>
      </c>
      <c r="F8" s="1">
        <f>Totals!F46</f>
        <v>6</v>
      </c>
      <c r="G8" s="6">
        <f>Totals!G46</f>
        <v>5</v>
      </c>
      <c r="H8" s="16">
        <f>Totals!C57</f>
        <v>5</v>
      </c>
      <c r="I8" s="16">
        <f>Totals!D57</f>
        <v>0</v>
      </c>
      <c r="J8" s="16">
        <f>Totals!E57</f>
        <v>4</v>
      </c>
      <c r="K8" s="16">
        <f>Totals!F57</f>
        <v>6</v>
      </c>
      <c r="L8" s="16">
        <f>Totals!G57</f>
        <v>5</v>
      </c>
      <c r="M8" s="2">
        <f>Totals!H57</f>
        <v>5</v>
      </c>
    </row>
    <row r="9" spans="2:13" x14ac:dyDescent="0.25">
      <c r="B9" s="10" t="s">
        <v>24</v>
      </c>
      <c r="C9" s="10">
        <f>Totals!C47</f>
        <v>6</v>
      </c>
      <c r="D9" s="1">
        <f>Totals!D47</f>
        <v>8</v>
      </c>
      <c r="E9" s="1">
        <f>Totals!E47</f>
        <v>5</v>
      </c>
      <c r="F9" s="1">
        <f>Totals!F47</f>
        <v>3</v>
      </c>
      <c r="G9" s="6">
        <f>Totals!G47</f>
        <v>4</v>
      </c>
      <c r="H9" s="1">
        <f>Totals!C58</f>
        <v>3</v>
      </c>
      <c r="I9" s="1">
        <f>Totals!D58</f>
        <v>0</v>
      </c>
      <c r="J9" s="1">
        <f>Totals!E58</f>
        <v>6</v>
      </c>
      <c r="K9" s="1">
        <f>Totals!F58</f>
        <v>7</v>
      </c>
      <c r="L9" s="1">
        <f>Totals!G58</f>
        <v>7</v>
      </c>
      <c r="M9" s="6">
        <f>Totals!H58</f>
        <v>6</v>
      </c>
    </row>
    <row r="10" spans="2:13" x14ac:dyDescent="0.25">
      <c r="B10" s="10" t="s">
        <v>25</v>
      </c>
      <c r="C10" s="10">
        <f>Totals!C48</f>
        <v>5</v>
      </c>
      <c r="D10" s="1">
        <f>Totals!D48</f>
        <v>7</v>
      </c>
      <c r="E10" s="1">
        <f>Totals!E48</f>
        <v>6</v>
      </c>
      <c r="F10" s="1">
        <f>Totals!F48</f>
        <v>7</v>
      </c>
      <c r="G10" s="6">
        <f>Totals!G48</f>
        <v>4</v>
      </c>
      <c r="H10" s="1">
        <f>Totals!C59</f>
        <v>5</v>
      </c>
      <c r="I10" s="1">
        <f>Totals!D59</f>
        <v>0</v>
      </c>
      <c r="J10" s="1">
        <f>Totals!E59</f>
        <v>7</v>
      </c>
      <c r="K10" s="1">
        <f>Totals!F59</f>
        <v>6</v>
      </c>
      <c r="L10" s="1">
        <f>Totals!G59</f>
        <v>4</v>
      </c>
      <c r="M10" s="6">
        <f>Totals!H59</f>
        <v>4</v>
      </c>
    </row>
    <row r="11" spans="2:13" ht="15.75" thickBot="1" x14ac:dyDescent="0.3">
      <c r="B11" s="11" t="s">
        <v>26</v>
      </c>
      <c r="C11" s="11">
        <f>Totals!C49</f>
        <v>4</v>
      </c>
      <c r="D11" s="17">
        <f>Totals!D49</f>
        <v>6</v>
      </c>
      <c r="E11" s="17">
        <f>Totals!E49</f>
        <v>3</v>
      </c>
      <c r="F11" s="17">
        <f>Totals!F49</f>
        <v>3</v>
      </c>
      <c r="G11" s="7">
        <f>Totals!G49</f>
        <v>3</v>
      </c>
      <c r="H11" s="17">
        <f>Totals!C60</f>
        <v>4</v>
      </c>
      <c r="I11" s="17">
        <f>Totals!D60</f>
        <v>0</v>
      </c>
      <c r="J11" s="17">
        <f>Totals!E60</f>
        <v>5</v>
      </c>
      <c r="K11" s="17">
        <f>Totals!F60</f>
        <v>5</v>
      </c>
      <c r="L11" s="17">
        <f>Totals!G60</f>
        <v>5</v>
      </c>
      <c r="M11" s="7">
        <f>Totals!H60</f>
        <v>6</v>
      </c>
    </row>
    <row r="12" spans="2:13" ht="15.75" thickBot="1" x14ac:dyDescent="0.3"/>
    <row r="13" spans="2:13" ht="15.75" thickBot="1" x14ac:dyDescent="0.3">
      <c r="B13" s="9" t="s">
        <v>33</v>
      </c>
      <c r="C13" s="28" t="s">
        <v>13</v>
      </c>
      <c r="D13" s="29" t="s">
        <v>18</v>
      </c>
      <c r="E13" s="29" t="s">
        <v>20</v>
      </c>
      <c r="F13" s="29" t="s">
        <v>21</v>
      </c>
      <c r="G13" s="30" t="s">
        <v>14</v>
      </c>
      <c r="H13" s="33" t="s">
        <v>19</v>
      </c>
      <c r="I13" s="33" t="s">
        <v>27</v>
      </c>
      <c r="J13" s="33" t="s">
        <v>16</v>
      </c>
      <c r="K13" s="33" t="s">
        <v>17</v>
      </c>
      <c r="L13" s="33" t="s">
        <v>15</v>
      </c>
      <c r="M13" s="37" t="s">
        <v>12</v>
      </c>
    </row>
    <row r="14" spans="2:13" x14ac:dyDescent="0.25">
      <c r="B14" s="10" t="s">
        <v>23</v>
      </c>
      <c r="C14" s="5">
        <f>Totals!C63</f>
        <v>1</v>
      </c>
      <c r="D14" s="16">
        <f>Totals!D63</f>
        <v>0</v>
      </c>
      <c r="E14" s="16">
        <f>Totals!E63</f>
        <v>0</v>
      </c>
      <c r="F14" s="16">
        <f>Totals!F63</f>
        <v>2</v>
      </c>
      <c r="G14" s="2">
        <f>Totals!G63</f>
        <v>2</v>
      </c>
      <c r="H14" s="5">
        <f>Totals!C69</f>
        <v>3</v>
      </c>
      <c r="I14" s="16">
        <f>Totals!D69</f>
        <v>0</v>
      </c>
      <c r="J14" s="16">
        <f>Totals!E69</f>
        <v>0</v>
      </c>
      <c r="K14" s="16">
        <f>Totals!F69</f>
        <v>2</v>
      </c>
      <c r="L14" s="16">
        <f>Totals!G69</f>
        <v>1</v>
      </c>
      <c r="M14" s="2">
        <f>Totals!H69</f>
        <v>1</v>
      </c>
    </row>
    <row r="15" spans="2:13" x14ac:dyDescent="0.25">
      <c r="B15" s="10" t="s">
        <v>24</v>
      </c>
      <c r="C15" s="10">
        <f>Totals!C64</f>
        <v>2</v>
      </c>
      <c r="D15" s="1">
        <f>Totals!D64</f>
        <v>1</v>
      </c>
      <c r="E15" s="1">
        <f>Totals!E64</f>
        <v>0</v>
      </c>
      <c r="F15" s="1">
        <f>Totals!F64</f>
        <v>7</v>
      </c>
      <c r="G15" s="6">
        <f>Totals!G64</f>
        <v>1</v>
      </c>
      <c r="H15" s="10">
        <f>Totals!C70</f>
        <v>1</v>
      </c>
      <c r="I15" s="1">
        <f>Totals!D70</f>
        <v>0</v>
      </c>
      <c r="J15" s="1">
        <f>Totals!E70</f>
        <v>0</v>
      </c>
      <c r="K15" s="1">
        <f>Totals!F70</f>
        <v>0</v>
      </c>
      <c r="L15" s="1">
        <f>Totals!G70</f>
        <v>0</v>
      </c>
      <c r="M15" s="6">
        <f>Totals!H70</f>
        <v>1</v>
      </c>
    </row>
    <row r="16" spans="2:13" x14ac:dyDescent="0.25">
      <c r="B16" s="10" t="s">
        <v>25</v>
      </c>
      <c r="C16" s="10">
        <f>Totals!C65</f>
        <v>2</v>
      </c>
      <c r="D16" s="1">
        <f>Totals!D65</f>
        <v>0</v>
      </c>
      <c r="E16" s="1">
        <f>Totals!E65</f>
        <v>1</v>
      </c>
      <c r="F16" s="1">
        <f>Totals!F65</f>
        <v>1</v>
      </c>
      <c r="G16" s="6">
        <f>Totals!G65</f>
        <v>4</v>
      </c>
      <c r="H16" s="10">
        <f>Totals!C71</f>
        <v>1</v>
      </c>
      <c r="I16" s="1">
        <f>Totals!D71</f>
        <v>0</v>
      </c>
      <c r="J16" s="1">
        <f>Totals!E71</f>
        <v>1</v>
      </c>
      <c r="K16" s="1">
        <f>Totals!F71</f>
        <v>1</v>
      </c>
      <c r="L16" s="1">
        <f>Totals!G71</f>
        <v>0</v>
      </c>
      <c r="M16" s="6">
        <f>Totals!H71</f>
        <v>2</v>
      </c>
    </row>
    <row r="17" spans="2:13" ht="15.75" thickBot="1" x14ac:dyDescent="0.3">
      <c r="B17" s="11" t="s">
        <v>26</v>
      </c>
      <c r="C17" s="11">
        <f>Totals!C66</f>
        <v>1</v>
      </c>
      <c r="D17" s="17">
        <f>Totals!D66</f>
        <v>0</v>
      </c>
      <c r="E17" s="17">
        <f>Totals!E66</f>
        <v>1</v>
      </c>
      <c r="F17" s="17">
        <f>Totals!F66</f>
        <v>2</v>
      </c>
      <c r="G17" s="7">
        <f>Totals!G66</f>
        <v>3</v>
      </c>
      <c r="H17" s="11">
        <f>Totals!C72</f>
        <v>0</v>
      </c>
      <c r="I17" s="17">
        <f>Totals!D72</f>
        <v>0</v>
      </c>
      <c r="J17" s="17">
        <f>Totals!E72</f>
        <v>1</v>
      </c>
      <c r="K17" s="17">
        <f>Totals!F72</f>
        <v>0</v>
      </c>
      <c r="L17" s="17">
        <f>Totals!G72</f>
        <v>0</v>
      </c>
      <c r="M17" s="7">
        <f>Totals!H72</f>
        <v>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546C-CD0C-428A-96B5-114DD7A15AA8}">
  <dimension ref="A1"/>
  <sheetViews>
    <sheetView zoomScale="70" zoomScaleNormal="70" workbookViewId="0">
      <selection activeCell="P12" sqref="P12"/>
    </sheetView>
  </sheetViews>
  <sheetFormatPr defaultRowHeight="15" x14ac:dyDescent="0.25"/>
  <cols>
    <col min="1" max="1" width="3.85546875" style="82" customWidth="1"/>
    <col min="2" max="25" width="9.140625" style="82"/>
    <col min="26" max="26" width="4" style="82" customWidth="1"/>
    <col min="27" max="16384" width="9.140625" style="82"/>
  </cols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E4F9-C4B7-46FE-81A7-71E2A411C9F7}">
  <dimension ref="A1:AI53"/>
  <sheetViews>
    <sheetView zoomScale="80" zoomScaleNormal="80" workbookViewId="0">
      <selection activeCell="P37" sqref="P37"/>
    </sheetView>
  </sheetViews>
  <sheetFormatPr defaultRowHeight="15" x14ac:dyDescent="0.25"/>
  <cols>
    <col min="1" max="1" width="3.7109375" style="82" customWidth="1"/>
    <col min="2" max="2" width="22" bestFit="1" customWidth="1"/>
    <col min="3" max="3" width="2.28515625" bestFit="1" customWidth="1"/>
    <col min="4" max="4" width="5" bestFit="1" customWidth="1"/>
    <col min="5" max="5" width="22" style="1" bestFit="1" customWidth="1"/>
    <col min="6" max="6" width="3.42578125" style="1" bestFit="1" customWidth="1"/>
    <col min="7" max="7" width="5" style="1" bestFit="1" customWidth="1"/>
    <col min="8" max="8" width="22" style="1" bestFit="1" customWidth="1"/>
    <col min="9" max="9" width="2.28515625" style="1" bestFit="1" customWidth="1"/>
    <col min="10" max="10" width="5" style="1" bestFit="1" customWidth="1"/>
    <col min="11" max="11" width="22" style="1" bestFit="1" customWidth="1"/>
    <col min="12" max="12" width="2.28515625" style="1" bestFit="1" customWidth="1"/>
    <col min="13" max="13" width="5" style="1" bestFit="1" customWidth="1"/>
    <col min="14" max="14" width="22" style="1" bestFit="1" customWidth="1"/>
    <col min="15" max="15" width="2.28515625" style="1" bestFit="1" customWidth="1"/>
    <col min="16" max="16" width="6.42578125" style="1" bestFit="1" customWidth="1"/>
    <col min="17" max="17" width="22" style="1" bestFit="1" customWidth="1"/>
    <col min="18" max="18" width="2.28515625" style="1" bestFit="1" customWidth="1"/>
    <col min="19" max="19" width="5" style="1" bestFit="1" customWidth="1"/>
    <col min="20" max="20" width="22" style="1" bestFit="1" customWidth="1"/>
    <col min="21" max="21" width="2.28515625" style="1" bestFit="1" customWidth="1"/>
    <col min="22" max="22" width="5" style="1" bestFit="1" customWidth="1"/>
    <col min="23" max="23" width="22" style="1" bestFit="1" customWidth="1"/>
    <col min="24" max="24" width="2.28515625" style="1" bestFit="1" customWidth="1"/>
    <col min="25" max="25" width="5" style="1" bestFit="1" customWidth="1"/>
    <col min="26" max="26" width="20.5703125" style="1" bestFit="1" customWidth="1"/>
    <col min="27" max="27" width="2.28515625" style="1" bestFit="1" customWidth="1"/>
    <col min="28" max="28" width="5" style="1" bestFit="1" customWidth="1"/>
    <col min="29" max="29" width="22" style="1" bestFit="1" customWidth="1"/>
    <col min="30" max="30" width="2.28515625" style="1" bestFit="1" customWidth="1"/>
    <col min="31" max="31" width="5" style="1" bestFit="1" customWidth="1"/>
    <col min="32" max="32" width="4" style="82" customWidth="1"/>
    <col min="33" max="35" width="9.140625" style="82"/>
  </cols>
  <sheetData>
    <row r="1" spans="2:31" s="82" customFormat="1" ht="15.75" thickBot="1" x14ac:dyDescent="0.3"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2:31" ht="15.75" thickBot="1" x14ac:dyDescent="0.3">
      <c r="B2" s="115" t="s">
        <v>13</v>
      </c>
      <c r="C2" s="116"/>
      <c r="D2" s="117"/>
      <c r="E2" s="118" t="s">
        <v>18</v>
      </c>
      <c r="F2" s="119"/>
      <c r="G2" s="120"/>
      <c r="H2" s="121" t="s">
        <v>20</v>
      </c>
      <c r="I2" s="122"/>
      <c r="J2" s="123"/>
      <c r="K2" s="124" t="s">
        <v>21</v>
      </c>
      <c r="L2" s="125"/>
      <c r="M2" s="126"/>
      <c r="N2" s="127" t="s">
        <v>14</v>
      </c>
      <c r="O2" s="127"/>
      <c r="P2" s="127"/>
      <c r="Q2" s="112" t="s">
        <v>19</v>
      </c>
      <c r="R2" s="113"/>
      <c r="S2" s="114"/>
      <c r="T2" s="131" t="s">
        <v>16</v>
      </c>
      <c r="U2" s="132"/>
      <c r="V2" s="133"/>
      <c r="W2" s="134" t="s">
        <v>17</v>
      </c>
      <c r="X2" s="135"/>
      <c r="Y2" s="136"/>
      <c r="Z2" s="137" t="s">
        <v>15</v>
      </c>
      <c r="AA2" s="137"/>
      <c r="AB2" s="137"/>
      <c r="AC2" s="138" t="s">
        <v>12</v>
      </c>
      <c r="AD2" s="139"/>
      <c r="AE2" s="140"/>
    </row>
    <row r="3" spans="2:31" x14ac:dyDescent="0.25">
      <c r="B3" s="129" t="s">
        <v>60</v>
      </c>
      <c r="C3" s="128"/>
      <c r="D3" s="130"/>
      <c r="E3" s="129" t="s">
        <v>60</v>
      </c>
      <c r="F3" s="128"/>
      <c r="G3" s="130"/>
      <c r="H3" s="129" t="s">
        <v>60</v>
      </c>
      <c r="I3" s="128"/>
      <c r="J3" s="130"/>
      <c r="K3" s="129" t="s">
        <v>60</v>
      </c>
      <c r="L3" s="128"/>
      <c r="M3" s="130"/>
      <c r="N3" s="128" t="s">
        <v>60</v>
      </c>
      <c r="O3" s="128"/>
      <c r="P3" s="128"/>
      <c r="Q3" s="129" t="s">
        <v>63</v>
      </c>
      <c r="R3" s="128"/>
      <c r="S3" s="130"/>
      <c r="T3" s="129" t="s">
        <v>60</v>
      </c>
      <c r="U3" s="128"/>
      <c r="V3" s="130"/>
      <c r="W3" s="129" t="s">
        <v>60</v>
      </c>
      <c r="X3" s="128"/>
      <c r="Y3" s="130"/>
      <c r="Z3" s="128" t="s">
        <v>60</v>
      </c>
      <c r="AA3" s="128"/>
      <c r="AB3" s="128"/>
      <c r="AC3" s="129" t="s">
        <v>60</v>
      </c>
      <c r="AD3" s="128"/>
      <c r="AE3" s="130"/>
    </row>
    <row r="4" spans="2:31" x14ac:dyDescent="0.25">
      <c r="B4" s="53" t="s">
        <v>18</v>
      </c>
      <c r="C4">
        <f>Totals!V17</f>
        <v>8</v>
      </c>
      <c r="D4" s="54">
        <f>C4/Totals!$C$3</f>
        <v>0.44444444444444442</v>
      </c>
      <c r="E4" s="55" t="s">
        <v>13</v>
      </c>
      <c r="F4" s="1">
        <f>Totals!W16</f>
        <v>8</v>
      </c>
      <c r="G4" s="56">
        <f>F4/Totals!$C$4</f>
        <v>0.29629629629629628</v>
      </c>
      <c r="H4" s="55" t="s">
        <v>13</v>
      </c>
      <c r="I4" s="1">
        <f>Totals!X16</f>
        <v>6</v>
      </c>
      <c r="J4" s="56">
        <f>I4/Totals!$C$5</f>
        <v>0.2608695652173913</v>
      </c>
      <c r="K4" s="55" t="s">
        <v>13</v>
      </c>
      <c r="L4" s="1">
        <f>Totals!Y16</f>
        <v>3</v>
      </c>
      <c r="M4" s="56">
        <f>L4/Totals!$C$6</f>
        <v>0.15789473684210525</v>
      </c>
      <c r="N4" s="57" t="s">
        <v>13</v>
      </c>
      <c r="O4" s="1">
        <f>Totals!Z16</f>
        <v>4</v>
      </c>
      <c r="P4" s="19">
        <f>O4/Totals!$C$7</f>
        <v>0.25</v>
      </c>
      <c r="Q4" s="55" t="s">
        <v>13</v>
      </c>
      <c r="R4" s="1">
        <f>Totals!AA16</f>
        <v>4</v>
      </c>
      <c r="S4" s="56">
        <f>R4/Totals!$C$8</f>
        <v>0.23529411764705882</v>
      </c>
      <c r="T4" s="55" t="s">
        <v>13</v>
      </c>
      <c r="U4" s="1">
        <f>Totals!AB16</f>
        <v>7</v>
      </c>
      <c r="V4" s="56">
        <f>U4/Totals!$C$10</f>
        <v>0.31818181818181818</v>
      </c>
      <c r="W4" s="55" t="s">
        <v>13</v>
      </c>
      <c r="X4" s="1">
        <f>Totals!AC16</f>
        <v>4</v>
      </c>
      <c r="Y4" s="56">
        <f>X4/Totals!$C$11</f>
        <v>0.16666666666666666</v>
      </c>
      <c r="Z4" s="57" t="s">
        <v>13</v>
      </c>
      <c r="AA4" s="1">
        <f>Totals!AD16</f>
        <v>6</v>
      </c>
      <c r="AB4" s="19">
        <f>AA4/Totals!$C$12</f>
        <v>0.2857142857142857</v>
      </c>
      <c r="AC4" s="55" t="s">
        <v>13</v>
      </c>
      <c r="AD4" s="1">
        <f>Totals!AE16</f>
        <v>3</v>
      </c>
      <c r="AE4" s="56">
        <f>AD4/Totals!$C$13</f>
        <v>0.14285714285714285</v>
      </c>
    </row>
    <row r="5" spans="2:31" x14ac:dyDescent="0.25">
      <c r="B5" s="58" t="s">
        <v>20</v>
      </c>
      <c r="C5">
        <f>Totals!V18</f>
        <v>6</v>
      </c>
      <c r="D5" s="54">
        <f>C5/Totals!$C$3</f>
        <v>0.33333333333333331</v>
      </c>
      <c r="E5" s="58" t="s">
        <v>20</v>
      </c>
      <c r="F5" s="1">
        <f>Totals!W18</f>
        <v>8</v>
      </c>
      <c r="G5" s="56">
        <f>F5/Totals!$C$4</f>
        <v>0.29629629629629628</v>
      </c>
      <c r="H5" s="53" t="s">
        <v>18</v>
      </c>
      <c r="I5" s="1">
        <f>Totals!X17</f>
        <v>8</v>
      </c>
      <c r="J5" s="56">
        <f>I5/Totals!$C$5</f>
        <v>0.34782608695652173</v>
      </c>
      <c r="K5" s="53" t="s">
        <v>18</v>
      </c>
      <c r="L5" s="1">
        <f>Totals!Y17</f>
        <v>5</v>
      </c>
      <c r="M5" s="56">
        <f>L5/Totals!$C$6</f>
        <v>0.26315789473684209</v>
      </c>
      <c r="N5" s="59" t="s">
        <v>18</v>
      </c>
      <c r="O5" s="1">
        <f>Totals!Z17</f>
        <v>5</v>
      </c>
      <c r="P5" s="19">
        <f>O5/Totals!$C$7</f>
        <v>0.3125</v>
      </c>
      <c r="Q5" s="53" t="s">
        <v>18</v>
      </c>
      <c r="R5" s="1">
        <f>Totals!AA17</f>
        <v>7</v>
      </c>
      <c r="S5" s="56">
        <f>R5/Totals!$C$8</f>
        <v>0.41176470588235292</v>
      </c>
      <c r="T5" s="53" t="s">
        <v>18</v>
      </c>
      <c r="U5" s="1">
        <f>Totals!AB17</f>
        <v>6</v>
      </c>
      <c r="V5" s="56">
        <f>U5/Totals!$C$10</f>
        <v>0.27272727272727271</v>
      </c>
      <c r="W5" s="53" t="s">
        <v>18</v>
      </c>
      <c r="X5" s="1">
        <f>Totals!AC17</f>
        <v>8</v>
      </c>
      <c r="Y5" s="56">
        <f>X5/Totals!$C$11</f>
        <v>0.33333333333333331</v>
      </c>
      <c r="Z5" s="59" t="s">
        <v>18</v>
      </c>
      <c r="AA5" s="1">
        <f>Totals!AD17</f>
        <v>8</v>
      </c>
      <c r="AB5" s="19">
        <f>AA5/Totals!$C$12</f>
        <v>0.38095238095238093</v>
      </c>
      <c r="AC5" s="53" t="s">
        <v>18</v>
      </c>
      <c r="AD5" s="1">
        <f>Totals!AE17</f>
        <v>5</v>
      </c>
      <c r="AE5" s="56">
        <f>AD5/Totals!$C$13</f>
        <v>0.23809523809523808</v>
      </c>
    </row>
    <row r="6" spans="2:31" x14ac:dyDescent="0.25">
      <c r="B6" s="60" t="s">
        <v>21</v>
      </c>
      <c r="C6">
        <f>Totals!V19</f>
        <v>3</v>
      </c>
      <c r="D6" s="54">
        <f>C6/Totals!$C$3</f>
        <v>0.16666666666666666</v>
      </c>
      <c r="E6" s="60" t="s">
        <v>21</v>
      </c>
      <c r="F6" s="1">
        <f>Totals!W19</f>
        <v>5</v>
      </c>
      <c r="G6" s="56">
        <f>F6/Totals!$C$4</f>
        <v>0.18518518518518517</v>
      </c>
      <c r="H6" s="60" t="s">
        <v>21</v>
      </c>
      <c r="I6" s="1">
        <f>Totals!X19</f>
        <v>6</v>
      </c>
      <c r="J6" s="56">
        <f>I6/Totals!$C$5</f>
        <v>0.2608695652173913</v>
      </c>
      <c r="K6" s="58" t="s">
        <v>20</v>
      </c>
      <c r="L6" s="1">
        <f>Totals!Y18</f>
        <v>6</v>
      </c>
      <c r="M6" s="56">
        <f>L6/Totals!$C$6</f>
        <v>0.31578947368421051</v>
      </c>
      <c r="N6" s="61" t="s">
        <v>20</v>
      </c>
      <c r="O6" s="1">
        <f>Totals!Z18</f>
        <v>3</v>
      </c>
      <c r="P6" s="19">
        <f>O6/Totals!$C$7</f>
        <v>0.1875</v>
      </c>
      <c r="Q6" s="58" t="s">
        <v>20</v>
      </c>
      <c r="R6" s="1">
        <f>Totals!AA18</f>
        <v>3</v>
      </c>
      <c r="S6" s="56">
        <f>R6/Totals!$C$8</f>
        <v>0.17647058823529413</v>
      </c>
      <c r="T6" s="58" t="s">
        <v>20</v>
      </c>
      <c r="U6" s="1">
        <f>Totals!AB18</f>
        <v>8</v>
      </c>
      <c r="V6" s="56">
        <f>U6/Totals!$C$10</f>
        <v>0.36363636363636365</v>
      </c>
      <c r="W6" s="58" t="s">
        <v>20</v>
      </c>
      <c r="X6" s="1">
        <f>Totals!AC18</f>
        <v>5</v>
      </c>
      <c r="Y6" s="56">
        <f>X6/Totals!$C$11</f>
        <v>0.20833333333333334</v>
      </c>
      <c r="Z6" s="61" t="s">
        <v>20</v>
      </c>
      <c r="AA6" s="1">
        <f>Totals!AD18</f>
        <v>4</v>
      </c>
      <c r="AB6" s="19">
        <f>AA6/Totals!$C$12</f>
        <v>0.19047619047619047</v>
      </c>
      <c r="AC6" s="58" t="s">
        <v>20</v>
      </c>
      <c r="AD6" s="1">
        <f>Totals!AE18</f>
        <v>7</v>
      </c>
      <c r="AE6" s="56">
        <f>AD6/Totals!$C$13</f>
        <v>0.33333333333333331</v>
      </c>
    </row>
    <row r="7" spans="2:31" x14ac:dyDescent="0.25">
      <c r="B7" s="62" t="s">
        <v>14</v>
      </c>
      <c r="C7">
        <f>Totals!V20</f>
        <v>4</v>
      </c>
      <c r="D7" s="54">
        <f>C7/Totals!$C$3</f>
        <v>0.22222222222222221</v>
      </c>
      <c r="E7" s="62" t="s">
        <v>14</v>
      </c>
      <c r="F7" s="1">
        <f>Totals!W20</f>
        <v>5</v>
      </c>
      <c r="G7" s="56">
        <f>F7/Totals!$C$4</f>
        <v>0.18518518518518517</v>
      </c>
      <c r="H7" s="62" t="s">
        <v>14</v>
      </c>
      <c r="I7" s="1">
        <f>Totals!X20</f>
        <v>3</v>
      </c>
      <c r="J7" s="56">
        <f>I7/Totals!$C$5</f>
        <v>0.13043478260869565</v>
      </c>
      <c r="K7" s="62" t="s">
        <v>14</v>
      </c>
      <c r="L7" s="1">
        <f>Totals!Y20</f>
        <v>2</v>
      </c>
      <c r="M7" s="56">
        <f>L7/Totals!$C$6</f>
        <v>0.10526315789473684</v>
      </c>
      <c r="N7" s="63" t="s">
        <v>21</v>
      </c>
      <c r="O7" s="1">
        <f>Totals!Z19</f>
        <v>2</v>
      </c>
      <c r="P7" s="19">
        <f>O7/Totals!$C$7</f>
        <v>0.125</v>
      </c>
      <c r="Q7" s="60" t="s">
        <v>21</v>
      </c>
      <c r="R7" s="1">
        <f>Totals!AA19</f>
        <v>2</v>
      </c>
      <c r="S7" s="56">
        <f>R7/Totals!$C$8</f>
        <v>0.11764705882352941</v>
      </c>
      <c r="T7" s="60" t="s">
        <v>21</v>
      </c>
      <c r="U7" s="1">
        <f>Totals!AB19</f>
        <v>7</v>
      </c>
      <c r="V7" s="56">
        <f>U7/Totals!$C$10</f>
        <v>0.31818181818181818</v>
      </c>
      <c r="W7" s="60" t="s">
        <v>21</v>
      </c>
      <c r="X7" s="1">
        <f>Totals!AC19</f>
        <v>5</v>
      </c>
      <c r="Y7" s="56">
        <f>X7/Totals!$C$11</f>
        <v>0.20833333333333334</v>
      </c>
      <c r="Z7" s="63" t="s">
        <v>21</v>
      </c>
      <c r="AA7" s="1">
        <f>Totals!AD19</f>
        <v>3</v>
      </c>
      <c r="AB7" s="19">
        <f>AA7/Totals!$C$12</f>
        <v>0.14285714285714285</v>
      </c>
      <c r="AC7" s="60" t="s">
        <v>21</v>
      </c>
      <c r="AD7" s="1">
        <f>Totals!AE19</f>
        <v>6</v>
      </c>
      <c r="AE7" s="56">
        <f>AD7/Totals!$C$13</f>
        <v>0.2857142857142857</v>
      </c>
    </row>
    <row r="8" spans="2:31" x14ac:dyDescent="0.25">
      <c r="B8" s="64" t="s">
        <v>19</v>
      </c>
      <c r="C8">
        <f>Totals!V21</f>
        <v>4</v>
      </c>
      <c r="D8" s="54">
        <f>C8/Totals!$C$3</f>
        <v>0.22222222222222221</v>
      </c>
      <c r="E8" s="64" t="s">
        <v>19</v>
      </c>
      <c r="F8" s="1">
        <f>Totals!W21</f>
        <v>7</v>
      </c>
      <c r="G8" s="56">
        <f>F8/Totals!$C$4</f>
        <v>0.25925925925925924</v>
      </c>
      <c r="H8" s="64" t="s">
        <v>19</v>
      </c>
      <c r="I8" s="1">
        <f>Totals!X21</f>
        <v>3</v>
      </c>
      <c r="J8" s="56">
        <f>I8/Totals!$C$5</f>
        <v>0.13043478260869565</v>
      </c>
      <c r="K8" s="64" t="s">
        <v>19</v>
      </c>
      <c r="L8" s="1">
        <f>Totals!Y21</f>
        <v>2</v>
      </c>
      <c r="M8" s="56">
        <f>L8/Totals!$C$6</f>
        <v>0.10526315789473684</v>
      </c>
      <c r="N8" s="65" t="s">
        <v>19</v>
      </c>
      <c r="O8" s="1">
        <f>Totals!Z21</f>
        <v>7</v>
      </c>
      <c r="P8" s="19">
        <f>O8/Totals!$C$7</f>
        <v>0.4375</v>
      </c>
      <c r="Q8" s="62" t="s">
        <v>14</v>
      </c>
      <c r="R8" s="1">
        <f>Totals!AA20</f>
        <v>7</v>
      </c>
      <c r="S8" s="56">
        <f>R8/Totals!$C$8</f>
        <v>0.41176470588235292</v>
      </c>
      <c r="T8" s="62" t="s">
        <v>14</v>
      </c>
      <c r="U8" s="1">
        <f>Totals!AB20</f>
        <v>3</v>
      </c>
      <c r="V8" s="56">
        <f>U8/Totals!$C$10</f>
        <v>0.13636363636363635</v>
      </c>
      <c r="W8" s="62" t="s">
        <v>14</v>
      </c>
      <c r="X8" s="1">
        <f>Totals!AC20</f>
        <v>4</v>
      </c>
      <c r="Y8" s="56">
        <f>X8/Totals!$C$11</f>
        <v>0.16666666666666666</v>
      </c>
      <c r="Z8" s="66" t="s">
        <v>14</v>
      </c>
      <c r="AA8" s="1">
        <f>Totals!AD20</f>
        <v>3</v>
      </c>
      <c r="AB8" s="19">
        <f>AA8/Totals!$C$12</f>
        <v>0.14285714285714285</v>
      </c>
      <c r="AC8" s="62" t="s">
        <v>14</v>
      </c>
      <c r="AD8" s="1">
        <f>Totals!AE20</f>
        <v>3</v>
      </c>
      <c r="AE8" s="56">
        <f>AD8/Totals!$C$13</f>
        <v>0.14285714285714285</v>
      </c>
    </row>
    <row r="9" spans="2:31" x14ac:dyDescent="0.25">
      <c r="B9" s="67" t="s">
        <v>16</v>
      </c>
      <c r="C9">
        <f>Totals!V22</f>
        <v>7</v>
      </c>
      <c r="D9" s="54">
        <f>C9/Totals!$C$3</f>
        <v>0.3888888888888889</v>
      </c>
      <c r="E9" s="67" t="s">
        <v>16</v>
      </c>
      <c r="F9" s="1">
        <f>Totals!W22</f>
        <v>6</v>
      </c>
      <c r="G9" s="56">
        <f>F9/Totals!$C$4</f>
        <v>0.22222222222222221</v>
      </c>
      <c r="H9" s="67" t="s">
        <v>16</v>
      </c>
      <c r="I9" s="1">
        <f>Totals!X22</f>
        <v>8</v>
      </c>
      <c r="J9" s="56">
        <f>I9/Totals!$C$5</f>
        <v>0.34782608695652173</v>
      </c>
      <c r="K9" s="67" t="s">
        <v>16</v>
      </c>
      <c r="L9" s="1">
        <f>Totals!Y22</f>
        <v>7</v>
      </c>
      <c r="M9" s="56">
        <f>L9/Totals!$C$6</f>
        <v>0.36842105263157893</v>
      </c>
      <c r="N9" s="68" t="s">
        <v>16</v>
      </c>
      <c r="O9" s="1">
        <f>Totals!Z22</f>
        <v>3</v>
      </c>
      <c r="P9" s="19">
        <f>O9/Totals!$C$7</f>
        <v>0.1875</v>
      </c>
      <c r="Q9" s="67" t="s">
        <v>16</v>
      </c>
      <c r="R9" s="1">
        <f>Totals!AA22</f>
        <v>2</v>
      </c>
      <c r="S9" s="56">
        <f>R9/Totals!$C$8</f>
        <v>0.11764705882352941</v>
      </c>
      <c r="T9" s="64" t="s">
        <v>19</v>
      </c>
      <c r="U9" s="1">
        <f>Totals!AB21</f>
        <v>2</v>
      </c>
      <c r="V9" s="56">
        <f>U9/Totals!$C$10</f>
        <v>9.0909090909090912E-2</v>
      </c>
      <c r="W9" s="64" t="s">
        <v>19</v>
      </c>
      <c r="X9" s="1">
        <f>Totals!AC21</f>
        <v>4</v>
      </c>
      <c r="Y9" s="56">
        <f>X9/Totals!$C$11</f>
        <v>0.16666666666666666</v>
      </c>
      <c r="Z9" s="65" t="s">
        <v>19</v>
      </c>
      <c r="AA9" s="1">
        <f>Totals!AD21</f>
        <v>3</v>
      </c>
      <c r="AB9" s="19">
        <f>AA9/Totals!$C$12</f>
        <v>0.14285714285714285</v>
      </c>
      <c r="AC9" s="64" t="s">
        <v>19</v>
      </c>
      <c r="AD9" s="1">
        <f>Totals!AE21</f>
        <v>2</v>
      </c>
      <c r="AE9" s="56">
        <f>AD9/Totals!$C$13</f>
        <v>9.5238095238095233E-2</v>
      </c>
    </row>
    <row r="10" spans="2:31" x14ac:dyDescent="0.25">
      <c r="B10" s="69" t="s">
        <v>17</v>
      </c>
      <c r="C10">
        <f>Totals!V23</f>
        <v>4</v>
      </c>
      <c r="D10" s="54">
        <f>C10/Totals!$C$3</f>
        <v>0.22222222222222221</v>
      </c>
      <c r="E10" s="69" t="s">
        <v>17</v>
      </c>
      <c r="F10" s="1">
        <f>Totals!W23</f>
        <v>8</v>
      </c>
      <c r="G10" s="56">
        <f>F10/Totals!$C$4</f>
        <v>0.29629629629629628</v>
      </c>
      <c r="H10" s="69" t="s">
        <v>17</v>
      </c>
      <c r="I10" s="1">
        <f>Totals!X23</f>
        <v>5</v>
      </c>
      <c r="J10" s="56">
        <f>I10/Totals!$C$5</f>
        <v>0.21739130434782608</v>
      </c>
      <c r="K10" s="69" t="s">
        <v>17</v>
      </c>
      <c r="L10" s="1">
        <f>Totals!Y23</f>
        <v>5</v>
      </c>
      <c r="M10" s="56">
        <f>L10/Totals!$C$6</f>
        <v>0.26315789473684209</v>
      </c>
      <c r="N10" s="70" t="s">
        <v>17</v>
      </c>
      <c r="O10" s="1">
        <f>Totals!Z23</f>
        <v>4</v>
      </c>
      <c r="P10" s="19">
        <f>O10/Totals!$C$7</f>
        <v>0.25</v>
      </c>
      <c r="Q10" s="69" t="s">
        <v>17</v>
      </c>
      <c r="R10" s="1">
        <f>Totals!AA23</f>
        <v>4</v>
      </c>
      <c r="S10" s="56">
        <f>R10/Totals!$C$8</f>
        <v>0.23529411764705882</v>
      </c>
      <c r="T10" s="69" t="s">
        <v>17</v>
      </c>
      <c r="U10" s="1">
        <f>Totals!AB23</f>
        <v>3</v>
      </c>
      <c r="V10" s="56">
        <f>U10/Totals!$C$10</f>
        <v>0.13636363636363635</v>
      </c>
      <c r="W10" s="67" t="s">
        <v>16</v>
      </c>
      <c r="X10" s="1">
        <f>Totals!AC22</f>
        <v>3</v>
      </c>
      <c r="Y10" s="56">
        <f>X10/Totals!$C$11</f>
        <v>0.125</v>
      </c>
      <c r="Z10" s="68" t="s">
        <v>16</v>
      </c>
      <c r="AA10" s="1">
        <f>Totals!AD22</f>
        <v>5</v>
      </c>
      <c r="AB10" s="19">
        <f>AA10/Totals!$C$12</f>
        <v>0.23809523809523808</v>
      </c>
      <c r="AC10" s="67" t="s">
        <v>16</v>
      </c>
      <c r="AD10" s="1">
        <f>Totals!AE22</f>
        <v>4</v>
      </c>
      <c r="AE10" s="56">
        <f>AD10/Totals!$C$13</f>
        <v>0.19047619047619047</v>
      </c>
    </row>
    <row r="11" spans="2:31" x14ac:dyDescent="0.25">
      <c r="B11" s="71" t="s">
        <v>15</v>
      </c>
      <c r="C11">
        <f>Totals!V24</f>
        <v>6</v>
      </c>
      <c r="D11" s="54">
        <f>C11/Totals!$C$3</f>
        <v>0.33333333333333331</v>
      </c>
      <c r="E11" s="71" t="s">
        <v>15</v>
      </c>
      <c r="F11" s="1">
        <f>Totals!W24</f>
        <v>8</v>
      </c>
      <c r="G11" s="56">
        <f>F11/Totals!$C$4</f>
        <v>0.29629629629629628</v>
      </c>
      <c r="H11" s="71" t="s">
        <v>15</v>
      </c>
      <c r="I11" s="1">
        <f>Totals!X24</f>
        <v>4</v>
      </c>
      <c r="J11" s="56">
        <f>I11/Totals!$C$5</f>
        <v>0.17391304347826086</v>
      </c>
      <c r="K11" s="71" t="s">
        <v>15</v>
      </c>
      <c r="L11" s="1">
        <f>Totals!Y24</f>
        <v>3</v>
      </c>
      <c r="M11" s="56">
        <f>L11/Totals!$C$6</f>
        <v>0.15789473684210525</v>
      </c>
      <c r="N11" s="72" t="s">
        <v>15</v>
      </c>
      <c r="O11" s="1">
        <f>Totals!Z24</f>
        <v>3</v>
      </c>
      <c r="P11" s="19">
        <f>O11/Totals!$C$7</f>
        <v>0.1875</v>
      </c>
      <c r="Q11" s="71" t="s">
        <v>15</v>
      </c>
      <c r="R11" s="1">
        <f>Totals!AA24</f>
        <v>3</v>
      </c>
      <c r="S11" s="56">
        <f>R11/Totals!$C$8</f>
        <v>0.17647058823529413</v>
      </c>
      <c r="T11" s="71" t="s">
        <v>15</v>
      </c>
      <c r="U11" s="1">
        <f>Totals!AB24</f>
        <v>5</v>
      </c>
      <c r="V11" s="56">
        <f>U11/Totals!$C$10</f>
        <v>0.22727272727272727</v>
      </c>
      <c r="W11" s="71" t="s">
        <v>15</v>
      </c>
      <c r="X11" s="1">
        <f>Totals!AC24</f>
        <v>6</v>
      </c>
      <c r="Y11" s="56">
        <f>X11/Totals!$C$11</f>
        <v>0.25</v>
      </c>
      <c r="Z11" s="70" t="s">
        <v>17</v>
      </c>
      <c r="AA11" s="1">
        <f>Totals!AD23</f>
        <v>6</v>
      </c>
      <c r="AB11" s="19">
        <f>AA11/Totals!$C$12</f>
        <v>0.2857142857142857</v>
      </c>
      <c r="AC11" s="69" t="s">
        <v>17</v>
      </c>
      <c r="AD11" s="1">
        <f>Totals!AE23</f>
        <v>6</v>
      </c>
      <c r="AE11" s="56">
        <f>AD11/Totals!$C$13</f>
        <v>0.2857142857142857</v>
      </c>
    </row>
    <row r="12" spans="2:31" ht="15.75" thickBot="1" x14ac:dyDescent="0.3">
      <c r="B12" s="73" t="s">
        <v>12</v>
      </c>
      <c r="C12" s="3">
        <f>Totals!V25</f>
        <v>3</v>
      </c>
      <c r="D12" s="74">
        <f>C12/Totals!$C$3</f>
        <v>0.16666666666666666</v>
      </c>
      <c r="E12" s="73" t="s">
        <v>12</v>
      </c>
      <c r="F12" s="17">
        <f>Totals!W25</f>
        <v>5</v>
      </c>
      <c r="G12" s="75">
        <f>F12/Totals!$C$4</f>
        <v>0.18518518518518517</v>
      </c>
      <c r="H12" s="73" t="s">
        <v>12</v>
      </c>
      <c r="I12" s="17">
        <f>Totals!X25</f>
        <v>7</v>
      </c>
      <c r="J12" s="75">
        <f>I12/Totals!$C$5</f>
        <v>0.30434782608695654</v>
      </c>
      <c r="K12" s="73" t="s">
        <v>12</v>
      </c>
      <c r="L12" s="17">
        <f>Totals!Y25</f>
        <v>6</v>
      </c>
      <c r="M12" s="75">
        <f>L12/Totals!$C$6</f>
        <v>0.31578947368421051</v>
      </c>
      <c r="N12" s="76" t="s">
        <v>12</v>
      </c>
      <c r="O12" s="17">
        <f>Totals!Z25</f>
        <v>3</v>
      </c>
      <c r="P12" s="25">
        <f>O12/Totals!$C$7</f>
        <v>0.1875</v>
      </c>
      <c r="Q12" s="73" t="s">
        <v>12</v>
      </c>
      <c r="R12" s="17">
        <f>Totals!AA25</f>
        <v>2</v>
      </c>
      <c r="S12" s="75">
        <f>R12/Totals!$C$8</f>
        <v>0.11764705882352941</v>
      </c>
      <c r="T12" s="73" t="s">
        <v>12</v>
      </c>
      <c r="U12" s="17">
        <f>Totals!AB25</f>
        <v>4</v>
      </c>
      <c r="V12" s="75">
        <f>U12/Totals!$C$10</f>
        <v>0.18181818181818182</v>
      </c>
      <c r="W12" s="73" t="s">
        <v>12</v>
      </c>
      <c r="X12" s="17">
        <f>Totals!AC25</f>
        <v>6</v>
      </c>
      <c r="Y12" s="75">
        <f>X12/Totals!$C$11</f>
        <v>0.25</v>
      </c>
      <c r="Z12" s="76" t="s">
        <v>12</v>
      </c>
      <c r="AA12" s="17">
        <v>6</v>
      </c>
      <c r="AB12" s="25">
        <f>AA12/Totals!$C$12</f>
        <v>0.2857142857142857</v>
      </c>
      <c r="AC12" s="77" t="s">
        <v>15</v>
      </c>
      <c r="AD12" s="17">
        <f>Totals!AE24</f>
        <v>4</v>
      </c>
      <c r="AE12" s="75">
        <f>AD12/Totals!$C$13</f>
        <v>0.19047619047619047</v>
      </c>
    </row>
    <row r="13" spans="2:31" x14ac:dyDescent="0.25">
      <c r="B13" s="141" t="s">
        <v>61</v>
      </c>
      <c r="C13" s="142"/>
      <c r="D13" s="143"/>
      <c r="E13" s="141" t="s">
        <v>61</v>
      </c>
      <c r="F13" s="142"/>
      <c r="G13" s="143"/>
      <c r="H13" s="141" t="s">
        <v>61</v>
      </c>
      <c r="I13" s="142"/>
      <c r="J13" s="143"/>
      <c r="K13" s="141" t="s">
        <v>61</v>
      </c>
      <c r="L13" s="142"/>
      <c r="M13" s="143"/>
      <c r="N13" s="142" t="s">
        <v>61</v>
      </c>
      <c r="O13" s="142"/>
      <c r="P13" s="142"/>
      <c r="Q13" s="141" t="s">
        <v>61</v>
      </c>
      <c r="R13" s="142"/>
      <c r="S13" s="143"/>
      <c r="T13" s="141" t="s">
        <v>61</v>
      </c>
      <c r="U13" s="142"/>
      <c r="V13" s="143"/>
      <c r="W13" s="141" t="s">
        <v>61</v>
      </c>
      <c r="X13" s="142"/>
      <c r="Y13" s="143"/>
      <c r="Z13" s="142" t="s">
        <v>61</v>
      </c>
      <c r="AA13" s="142"/>
      <c r="AB13" s="142"/>
      <c r="AC13" s="141" t="s">
        <v>61</v>
      </c>
      <c r="AD13" s="142"/>
      <c r="AE13" s="143"/>
    </row>
    <row r="14" spans="2:31" x14ac:dyDescent="0.25">
      <c r="B14" s="53" t="s">
        <v>18</v>
      </c>
      <c r="C14">
        <f>Totals!V29</f>
        <v>2</v>
      </c>
      <c r="D14" s="54">
        <f>Totals!V53</f>
        <v>0.1111111111111111</v>
      </c>
      <c r="E14" s="55" t="s">
        <v>13</v>
      </c>
      <c r="F14" s="1">
        <f>Totals!W28</f>
        <v>4</v>
      </c>
      <c r="G14" s="56">
        <f>Totals!W52</f>
        <v>0.14814814814814814</v>
      </c>
      <c r="H14" s="55" t="s">
        <v>13</v>
      </c>
      <c r="I14" s="1">
        <f>Totals!X28</f>
        <v>2</v>
      </c>
      <c r="J14" s="56">
        <f>Totals!X52</f>
        <v>8.6956521739130432E-2</v>
      </c>
      <c r="K14" s="55" t="s">
        <v>13</v>
      </c>
      <c r="L14" s="1">
        <f>Totals!Y28</f>
        <v>1</v>
      </c>
      <c r="M14" s="56">
        <f>Totals!Y52</f>
        <v>5.2631578947368418E-2</v>
      </c>
      <c r="N14" s="57" t="s">
        <v>13</v>
      </c>
      <c r="O14" s="1">
        <f>Totals!Z28</f>
        <v>2</v>
      </c>
      <c r="P14" s="19">
        <f>Totals!Z52</f>
        <v>0.125</v>
      </c>
      <c r="Q14" s="55" t="s">
        <v>13</v>
      </c>
      <c r="R14" s="1">
        <f>Totals!AA28</f>
        <v>1</v>
      </c>
      <c r="S14" s="56">
        <f>Totals!AA52</f>
        <v>5.8823529411764705E-2</v>
      </c>
      <c r="T14" s="55" t="s">
        <v>13</v>
      </c>
      <c r="U14" s="1">
        <f>Totals!AB28</f>
        <v>2</v>
      </c>
      <c r="V14" s="56">
        <f>Totals!AB52</f>
        <v>9.0909090909090912E-2</v>
      </c>
      <c r="W14" s="55" t="s">
        <v>13</v>
      </c>
      <c r="X14" s="1">
        <f>Totals!AC28</f>
        <v>2</v>
      </c>
      <c r="Y14" s="56">
        <f>Totals!AC52</f>
        <v>8.3333333333333329E-2</v>
      </c>
      <c r="Z14" s="57" t="s">
        <v>13</v>
      </c>
      <c r="AA14" s="1">
        <f>Totals!AD28</f>
        <v>0</v>
      </c>
      <c r="AB14" s="19">
        <f>Totals!AD52</f>
        <v>0</v>
      </c>
      <c r="AC14" s="55" t="s">
        <v>13</v>
      </c>
      <c r="AD14" s="1">
        <f>Totals!AE28</f>
        <v>1</v>
      </c>
      <c r="AE14" s="56">
        <f>Totals!AE52</f>
        <v>4.7619047619047616E-2</v>
      </c>
    </row>
    <row r="15" spans="2:31" x14ac:dyDescent="0.25">
      <c r="B15" s="58" t="s">
        <v>20</v>
      </c>
      <c r="C15">
        <f>Totals!V30</f>
        <v>1</v>
      </c>
      <c r="D15" s="54">
        <f>Totals!V54</f>
        <v>5.5555555555555552E-2</v>
      </c>
      <c r="E15" s="58" t="s">
        <v>20</v>
      </c>
      <c r="F15" s="1">
        <f>Totals!W30</f>
        <v>6</v>
      </c>
      <c r="G15" s="56">
        <f>Totals!W54</f>
        <v>0.22222222222222221</v>
      </c>
      <c r="H15" s="53" t="s">
        <v>18</v>
      </c>
      <c r="I15" s="1">
        <f>Totals!X29</f>
        <v>1</v>
      </c>
      <c r="J15" s="56">
        <f>Totals!X53</f>
        <v>4.3478260869565216E-2</v>
      </c>
      <c r="K15" s="53" t="s">
        <v>18</v>
      </c>
      <c r="L15" s="1">
        <f>Totals!Y29</f>
        <v>1</v>
      </c>
      <c r="M15" s="56">
        <f>Totals!Y53</f>
        <v>5.2631578947368418E-2</v>
      </c>
      <c r="N15" s="59" t="s">
        <v>18</v>
      </c>
      <c r="O15" s="1">
        <f>Totals!Z29</f>
        <v>4</v>
      </c>
      <c r="P15" s="19">
        <f>Totals!Z53</f>
        <v>0.25</v>
      </c>
      <c r="Q15" s="53" t="s">
        <v>18</v>
      </c>
      <c r="R15" s="1">
        <f>Totals!AA29</f>
        <v>1</v>
      </c>
      <c r="S15" s="56">
        <f>Totals!AA53</f>
        <v>5.8823529411764705E-2</v>
      </c>
      <c r="T15" s="53" t="s">
        <v>18</v>
      </c>
      <c r="U15" s="1">
        <f>Totals!AB29</f>
        <v>0</v>
      </c>
      <c r="V15" s="56">
        <f>Totals!AB53</f>
        <v>0</v>
      </c>
      <c r="W15" s="53" t="s">
        <v>18</v>
      </c>
      <c r="X15" s="1">
        <f>Totals!AC29</f>
        <v>2</v>
      </c>
      <c r="Y15" s="56">
        <f>Totals!AC53</f>
        <v>8.3333333333333329E-2</v>
      </c>
      <c r="Z15" s="59" t="s">
        <v>18</v>
      </c>
      <c r="AA15" s="1">
        <f>Totals!AD29</f>
        <v>2</v>
      </c>
      <c r="AB15" s="19">
        <f>Totals!AD53</f>
        <v>9.5238095238095233E-2</v>
      </c>
      <c r="AC15" s="53" t="s">
        <v>18</v>
      </c>
      <c r="AD15" s="1">
        <f>Totals!AE29</f>
        <v>1</v>
      </c>
      <c r="AE15" s="56">
        <f>Totals!AE53</f>
        <v>4.7619047619047616E-2</v>
      </c>
    </row>
    <row r="16" spans="2:31" x14ac:dyDescent="0.25">
      <c r="B16" s="60" t="s">
        <v>21</v>
      </c>
      <c r="C16">
        <f>Totals!V31</f>
        <v>1</v>
      </c>
      <c r="D16" s="54">
        <f>Totals!V55</f>
        <v>5.5555555555555552E-2</v>
      </c>
      <c r="E16" s="60" t="s">
        <v>21</v>
      </c>
      <c r="F16" s="1">
        <f>Totals!W31</f>
        <v>4</v>
      </c>
      <c r="G16" s="56">
        <f>Totals!W55</f>
        <v>0.14814814814814814</v>
      </c>
      <c r="H16" s="60" t="s">
        <v>21</v>
      </c>
      <c r="I16" s="1">
        <f>Totals!X31</f>
        <v>2</v>
      </c>
      <c r="J16" s="56">
        <f>Totals!X55</f>
        <v>8.6956521739130432E-2</v>
      </c>
      <c r="K16" s="58" t="s">
        <v>20</v>
      </c>
      <c r="L16" s="1">
        <f>Totals!Y30</f>
        <v>2</v>
      </c>
      <c r="M16" s="56">
        <f>Totals!Y54</f>
        <v>0.10526315789473684</v>
      </c>
      <c r="N16" s="61" t="s">
        <v>20</v>
      </c>
      <c r="O16" s="1">
        <f>Totals!Z30</f>
        <v>1</v>
      </c>
      <c r="P16" s="19">
        <f>Totals!Z54</f>
        <v>6.25E-2</v>
      </c>
      <c r="Q16" s="58" t="s">
        <v>20</v>
      </c>
      <c r="R16" s="1">
        <f>Totals!AA30</f>
        <v>0</v>
      </c>
      <c r="S16" s="56">
        <f>Totals!AA54</f>
        <v>0</v>
      </c>
      <c r="T16" s="58" t="s">
        <v>20</v>
      </c>
      <c r="U16" s="1">
        <f>Totals!AB30</f>
        <v>1</v>
      </c>
      <c r="V16" s="56">
        <f>Totals!AB54</f>
        <v>4.5454545454545456E-2</v>
      </c>
      <c r="W16" s="58" t="s">
        <v>20</v>
      </c>
      <c r="X16" s="1">
        <f>Totals!AC30</f>
        <v>3</v>
      </c>
      <c r="Y16" s="56">
        <f>Totals!AC54</f>
        <v>0.125</v>
      </c>
      <c r="Z16" s="61" t="s">
        <v>20</v>
      </c>
      <c r="AA16" s="1">
        <f>Totals!AD30</f>
        <v>1</v>
      </c>
      <c r="AB16" s="19">
        <f>Totals!AD54</f>
        <v>4.7619047619047616E-2</v>
      </c>
      <c r="AC16" s="58" t="s">
        <v>20</v>
      </c>
      <c r="AD16" s="1">
        <f>Totals!AE30</f>
        <v>2</v>
      </c>
      <c r="AE16" s="56">
        <f>Totals!AE54</f>
        <v>9.5238095238095233E-2</v>
      </c>
    </row>
    <row r="17" spans="2:31" x14ac:dyDescent="0.25">
      <c r="B17" s="62" t="s">
        <v>14</v>
      </c>
      <c r="C17">
        <f>Totals!V32</f>
        <v>0</v>
      </c>
      <c r="D17" s="54">
        <f>Totals!V56</f>
        <v>0</v>
      </c>
      <c r="E17" s="62" t="s">
        <v>14</v>
      </c>
      <c r="F17" s="1">
        <f>Totals!W32</f>
        <v>2</v>
      </c>
      <c r="G17" s="56">
        <f>Totals!W56</f>
        <v>7.407407407407407E-2</v>
      </c>
      <c r="H17" s="62" t="s">
        <v>14</v>
      </c>
      <c r="I17" s="1">
        <f>Totals!X32</f>
        <v>1</v>
      </c>
      <c r="J17" s="56">
        <f>Totals!X56</f>
        <v>4.3478260869565216E-2</v>
      </c>
      <c r="K17" s="62" t="s">
        <v>14</v>
      </c>
      <c r="L17" s="1">
        <f>Totals!Y32</f>
        <v>0</v>
      </c>
      <c r="M17" s="56">
        <f>Totals!Y56</f>
        <v>0</v>
      </c>
      <c r="N17" s="63" t="s">
        <v>21</v>
      </c>
      <c r="O17" s="1">
        <f>Totals!Z31</f>
        <v>2</v>
      </c>
      <c r="P17" s="19">
        <f>Totals!Z55</f>
        <v>0.125</v>
      </c>
      <c r="Q17" s="60" t="s">
        <v>21</v>
      </c>
      <c r="R17" s="1">
        <f>Totals!AA31</f>
        <v>0</v>
      </c>
      <c r="S17" s="56">
        <f>Totals!AA55</f>
        <v>0</v>
      </c>
      <c r="T17" s="60" t="s">
        <v>21</v>
      </c>
      <c r="U17" s="1">
        <f>Totals!AB31</f>
        <v>3</v>
      </c>
      <c r="V17" s="56">
        <f>Totals!AB55</f>
        <v>0.13636363636363635</v>
      </c>
      <c r="W17" s="60" t="s">
        <v>21</v>
      </c>
      <c r="X17" s="1">
        <f>Totals!AC31</f>
        <v>2</v>
      </c>
      <c r="Y17" s="56">
        <f>Totals!AC55</f>
        <v>8.3333333333333329E-2</v>
      </c>
      <c r="Z17" s="63" t="s">
        <v>21</v>
      </c>
      <c r="AA17" s="1">
        <f>Totals!AD31</f>
        <v>0</v>
      </c>
      <c r="AB17" s="19">
        <f>Totals!AD55</f>
        <v>0</v>
      </c>
      <c r="AC17" s="60" t="s">
        <v>21</v>
      </c>
      <c r="AD17" s="1">
        <f>Totals!AE31</f>
        <v>2</v>
      </c>
      <c r="AE17" s="56">
        <f>Totals!AE55</f>
        <v>9.5238095238095233E-2</v>
      </c>
    </row>
    <row r="18" spans="2:31" x14ac:dyDescent="0.25">
      <c r="B18" s="64" t="s">
        <v>19</v>
      </c>
      <c r="C18">
        <f>Totals!V33</f>
        <v>0</v>
      </c>
      <c r="D18" s="54">
        <f>Totals!V57</f>
        <v>0</v>
      </c>
      <c r="E18" s="64" t="s">
        <v>19</v>
      </c>
      <c r="F18" s="1">
        <f>Totals!W33</f>
        <v>5</v>
      </c>
      <c r="G18" s="56">
        <f>Totals!W57</f>
        <v>0.18518518518518517</v>
      </c>
      <c r="H18" s="64" t="s">
        <v>19</v>
      </c>
      <c r="I18" s="1">
        <f>Totals!X33</f>
        <v>1</v>
      </c>
      <c r="J18" s="56">
        <f>Totals!X57</f>
        <v>4.3478260869565216E-2</v>
      </c>
      <c r="K18" s="64" t="s">
        <v>19</v>
      </c>
      <c r="L18" s="1">
        <f>Totals!Y33</f>
        <v>1</v>
      </c>
      <c r="M18" s="56">
        <f>Totals!Y57</f>
        <v>5.2631578947368418E-2</v>
      </c>
      <c r="N18" s="65" t="s">
        <v>19</v>
      </c>
      <c r="O18" s="1">
        <f>Totals!Z33</f>
        <v>4</v>
      </c>
      <c r="P18" s="19">
        <f>Totals!Z57</f>
        <v>0.25</v>
      </c>
      <c r="Q18" s="62" t="s">
        <v>14</v>
      </c>
      <c r="R18" s="1">
        <f>Totals!AA32</f>
        <v>1</v>
      </c>
      <c r="S18" s="56">
        <f>Totals!AA56</f>
        <v>5.8823529411764705E-2</v>
      </c>
      <c r="T18" s="62" t="s">
        <v>14</v>
      </c>
      <c r="U18" s="1">
        <f>Totals!AB32</f>
        <v>2</v>
      </c>
      <c r="V18" s="56">
        <f>Totals!AB56</f>
        <v>9.0909090909090912E-2</v>
      </c>
      <c r="W18" s="62" t="s">
        <v>14</v>
      </c>
      <c r="X18" s="1">
        <f>Totals!AC32</f>
        <v>1</v>
      </c>
      <c r="Y18" s="56">
        <f>Totals!AC56</f>
        <v>4.1666666666666664E-2</v>
      </c>
      <c r="Z18" s="66" t="s">
        <v>14</v>
      </c>
      <c r="AA18" s="1">
        <f>Totals!AD32</f>
        <v>1</v>
      </c>
      <c r="AB18" s="19">
        <f>Totals!AD56</f>
        <v>4.7619047619047616E-2</v>
      </c>
      <c r="AC18" s="62" t="s">
        <v>14</v>
      </c>
      <c r="AD18" s="1">
        <f>Totals!AE32</f>
        <v>3</v>
      </c>
      <c r="AE18" s="56">
        <f>Totals!AE56</f>
        <v>0.14285714285714285</v>
      </c>
    </row>
    <row r="19" spans="2:31" x14ac:dyDescent="0.25">
      <c r="B19" s="67" t="s">
        <v>16</v>
      </c>
      <c r="C19">
        <f>Totals!V34</f>
        <v>1</v>
      </c>
      <c r="D19" s="54">
        <f>Totals!V58</f>
        <v>5.5555555555555552E-2</v>
      </c>
      <c r="E19" s="67" t="s">
        <v>16</v>
      </c>
      <c r="F19" s="1">
        <f>Totals!W34</f>
        <v>5</v>
      </c>
      <c r="G19" s="56">
        <f>Totals!W58</f>
        <v>0.18518518518518517</v>
      </c>
      <c r="H19" s="67" t="s">
        <v>16</v>
      </c>
      <c r="I19" s="1">
        <f>Totals!X34</f>
        <v>3</v>
      </c>
      <c r="J19" s="56">
        <f>Totals!X58</f>
        <v>0.13043478260869565</v>
      </c>
      <c r="K19" s="67" t="s">
        <v>16</v>
      </c>
      <c r="L19" s="1">
        <f>Totals!Y34</f>
        <v>1</v>
      </c>
      <c r="M19" s="56">
        <f>Totals!Y58</f>
        <v>5.2631578947368418E-2</v>
      </c>
      <c r="N19" s="68" t="s">
        <v>16</v>
      </c>
      <c r="O19" s="1">
        <f>Totals!Z34</f>
        <v>1</v>
      </c>
      <c r="P19" s="19">
        <f>Totals!Z58</f>
        <v>6.25E-2</v>
      </c>
      <c r="Q19" s="67" t="s">
        <v>16</v>
      </c>
      <c r="R19" s="1">
        <f>Totals!AA34</f>
        <v>1</v>
      </c>
      <c r="S19" s="56">
        <f>Totals!AA58</f>
        <v>5.8823529411764705E-2</v>
      </c>
      <c r="T19" s="64" t="s">
        <v>19</v>
      </c>
      <c r="U19" s="1">
        <f>Totals!AB33</f>
        <v>0</v>
      </c>
      <c r="V19" s="56">
        <f>Totals!AB57</f>
        <v>0</v>
      </c>
      <c r="W19" s="64" t="s">
        <v>19</v>
      </c>
      <c r="X19" s="1">
        <f>Totals!AC33</f>
        <v>1</v>
      </c>
      <c r="Y19" s="56">
        <f>Totals!AC57</f>
        <v>4.1666666666666664E-2</v>
      </c>
      <c r="Z19" s="65" t="s">
        <v>19</v>
      </c>
      <c r="AA19" s="1">
        <f>Totals!AD33</f>
        <v>1</v>
      </c>
      <c r="AB19" s="19">
        <f>Totals!AD57</f>
        <v>4.7619047619047616E-2</v>
      </c>
      <c r="AC19" s="64" t="s">
        <v>19</v>
      </c>
      <c r="AD19" s="1">
        <f>Totals!AE33</f>
        <v>2</v>
      </c>
      <c r="AE19" s="56">
        <f>Totals!AE57</f>
        <v>9.5238095238095233E-2</v>
      </c>
    </row>
    <row r="20" spans="2:31" x14ac:dyDescent="0.25">
      <c r="B20" s="69" t="s">
        <v>17</v>
      </c>
      <c r="C20">
        <f>Totals!V35</f>
        <v>2</v>
      </c>
      <c r="D20" s="54">
        <f>Totals!V59</f>
        <v>0.1111111111111111</v>
      </c>
      <c r="E20" s="69" t="s">
        <v>17</v>
      </c>
      <c r="F20" s="1">
        <f>Totals!W35</f>
        <v>7</v>
      </c>
      <c r="G20" s="56">
        <f>Totals!W59</f>
        <v>0.25925925925925924</v>
      </c>
      <c r="H20" s="69" t="s">
        <v>17</v>
      </c>
      <c r="I20" s="1">
        <f>Totals!X35</f>
        <v>2</v>
      </c>
      <c r="J20" s="56">
        <f>Totals!X59</f>
        <v>8.6956521739130432E-2</v>
      </c>
      <c r="K20" s="69" t="s">
        <v>17</v>
      </c>
      <c r="L20" s="1">
        <f>Totals!Y35</f>
        <v>2</v>
      </c>
      <c r="M20" s="56">
        <f>Totals!Y59</f>
        <v>0.10526315789473684</v>
      </c>
      <c r="N20" s="70" t="s">
        <v>17</v>
      </c>
      <c r="O20" s="1">
        <f>Totals!Z35</f>
        <v>1</v>
      </c>
      <c r="P20" s="19">
        <f>Totals!Z59</f>
        <v>6.25E-2</v>
      </c>
      <c r="Q20" s="69" t="s">
        <v>17</v>
      </c>
      <c r="R20" s="1">
        <f>Totals!AA35</f>
        <v>1</v>
      </c>
      <c r="S20" s="56">
        <f>Totals!AA59</f>
        <v>5.8823529411764705E-2</v>
      </c>
      <c r="T20" s="69" t="s">
        <v>17</v>
      </c>
      <c r="U20" s="1">
        <f>Totals!AB35</f>
        <v>1</v>
      </c>
      <c r="V20" s="56">
        <f>Totals!AB59</f>
        <v>4.5454545454545456E-2</v>
      </c>
      <c r="W20" s="67" t="s">
        <v>16</v>
      </c>
      <c r="X20" s="1">
        <f>Totals!AC34</f>
        <v>2</v>
      </c>
      <c r="Y20" s="56">
        <f>Totals!AC58</f>
        <v>8.3333333333333329E-2</v>
      </c>
      <c r="Z20" s="68" t="s">
        <v>16</v>
      </c>
      <c r="AA20" s="1">
        <f>Totals!AD34</f>
        <v>1</v>
      </c>
      <c r="AB20" s="19">
        <f>Totals!AD58</f>
        <v>4.7619047619047616E-2</v>
      </c>
      <c r="AC20" s="67" t="s">
        <v>16</v>
      </c>
      <c r="AD20" s="1">
        <f>Totals!AE34</f>
        <v>3</v>
      </c>
      <c r="AE20" s="56">
        <f>Totals!AE58</f>
        <v>0.14285714285714285</v>
      </c>
    </row>
    <row r="21" spans="2:31" x14ac:dyDescent="0.25">
      <c r="B21" s="71" t="s">
        <v>15</v>
      </c>
      <c r="C21">
        <f>Totals!V36</f>
        <v>2</v>
      </c>
      <c r="D21" s="54">
        <f>Totals!V60</f>
        <v>0.1111111111111111</v>
      </c>
      <c r="E21" s="71" t="s">
        <v>15</v>
      </c>
      <c r="F21" s="1">
        <f>Totals!W36</f>
        <v>4</v>
      </c>
      <c r="G21" s="56">
        <f>Totals!W60</f>
        <v>0.14814814814814814</v>
      </c>
      <c r="H21" s="71" t="s">
        <v>15</v>
      </c>
      <c r="I21" s="1">
        <f>Totals!X36</f>
        <v>3</v>
      </c>
      <c r="J21" s="56">
        <f>Totals!X60</f>
        <v>0.13043478260869565</v>
      </c>
      <c r="K21" s="71" t="s">
        <v>15</v>
      </c>
      <c r="L21" s="1">
        <f>Totals!Y36</f>
        <v>1</v>
      </c>
      <c r="M21" s="56">
        <f>Totals!Y60</f>
        <v>5.2631578947368418E-2</v>
      </c>
      <c r="N21" s="72" t="s">
        <v>15</v>
      </c>
      <c r="O21" s="1">
        <f>Totals!Z36</f>
        <v>1</v>
      </c>
      <c r="P21" s="19">
        <f>Totals!Z60</f>
        <v>6.25E-2</v>
      </c>
      <c r="Q21" s="71" t="s">
        <v>15</v>
      </c>
      <c r="R21" s="1">
        <f>Totals!AA36</f>
        <v>2</v>
      </c>
      <c r="S21" s="56">
        <f>Totals!AA60</f>
        <v>0.11764705882352941</v>
      </c>
      <c r="T21" s="71" t="s">
        <v>15</v>
      </c>
      <c r="U21" s="1">
        <f>Totals!AB36</f>
        <v>2</v>
      </c>
      <c r="V21" s="56">
        <f>Totals!AB60</f>
        <v>9.0909090909090912E-2</v>
      </c>
      <c r="W21" s="71" t="s">
        <v>15</v>
      </c>
      <c r="X21" s="1">
        <f>Totals!AC36</f>
        <v>2</v>
      </c>
      <c r="Y21" s="56">
        <f>Totals!AC60</f>
        <v>8.3333333333333329E-2</v>
      </c>
      <c r="Z21" s="70" t="s">
        <v>17</v>
      </c>
      <c r="AA21" s="1">
        <f>Totals!AD35</f>
        <v>0</v>
      </c>
      <c r="AB21" s="19">
        <f>Totals!AD59</f>
        <v>0</v>
      </c>
      <c r="AC21" s="69" t="s">
        <v>17</v>
      </c>
      <c r="AD21" s="1">
        <f>Totals!AE35</f>
        <v>4</v>
      </c>
      <c r="AE21" s="56">
        <f>Totals!AE59</f>
        <v>0.19047619047619047</v>
      </c>
    </row>
    <row r="22" spans="2:31" ht="15.75" thickBot="1" x14ac:dyDescent="0.3">
      <c r="B22" s="73" t="s">
        <v>12</v>
      </c>
      <c r="C22">
        <f>Totals!V37</f>
        <v>0</v>
      </c>
      <c r="D22" s="54">
        <f>Totals!V61</f>
        <v>0</v>
      </c>
      <c r="E22" s="78" t="s">
        <v>12</v>
      </c>
      <c r="F22" s="1">
        <f>Totals!W37</f>
        <v>4</v>
      </c>
      <c r="G22" s="56">
        <f>Totals!W61</f>
        <v>0.14814814814814814</v>
      </c>
      <c r="H22" s="78" t="s">
        <v>12</v>
      </c>
      <c r="I22" s="1">
        <f>Totals!X37</f>
        <v>5</v>
      </c>
      <c r="J22" s="56">
        <f>Totals!X61</f>
        <v>0.21739130434782608</v>
      </c>
      <c r="K22" s="78" t="s">
        <v>12</v>
      </c>
      <c r="L22" s="1">
        <f>Totals!Y37</f>
        <v>1</v>
      </c>
      <c r="M22" s="56">
        <f>Totals!Y61</f>
        <v>5.2631578947368418E-2</v>
      </c>
      <c r="N22" s="79" t="s">
        <v>12</v>
      </c>
      <c r="O22" s="1">
        <f>Totals!Z37</f>
        <v>1</v>
      </c>
      <c r="P22" s="19">
        <f>Totals!Z61</f>
        <v>6.25E-2</v>
      </c>
      <c r="Q22" s="78" t="s">
        <v>12</v>
      </c>
      <c r="R22" s="1">
        <f>Totals!AA37</f>
        <v>0</v>
      </c>
      <c r="S22" s="56">
        <f>Totals!AA61</f>
        <v>0</v>
      </c>
      <c r="T22" s="78" t="s">
        <v>12</v>
      </c>
      <c r="U22" s="1">
        <f>Totals!AB37</f>
        <v>2</v>
      </c>
      <c r="V22" s="56">
        <f>Totals!AB61</f>
        <v>9.0909090909090912E-2</v>
      </c>
      <c r="W22" s="78" t="s">
        <v>12</v>
      </c>
      <c r="X22" s="1">
        <f>Totals!AC37</f>
        <v>1</v>
      </c>
      <c r="Y22" s="56">
        <f>Totals!AC61</f>
        <v>4.1666666666666664E-2</v>
      </c>
      <c r="Z22" s="79" t="s">
        <v>12</v>
      </c>
      <c r="AA22" s="1">
        <f>Totals!AD37</f>
        <v>0</v>
      </c>
      <c r="AB22" s="19">
        <f>Totals!AD61</f>
        <v>0</v>
      </c>
      <c r="AC22" s="71" t="s">
        <v>15</v>
      </c>
      <c r="AD22" s="1">
        <f>Totals!AE36</f>
        <v>2</v>
      </c>
      <c r="AE22" s="56">
        <f>Totals!AE60</f>
        <v>9.5238095238095233E-2</v>
      </c>
    </row>
    <row r="23" spans="2:31" x14ac:dyDescent="0.25">
      <c r="B23" s="144" t="s">
        <v>62</v>
      </c>
      <c r="C23" s="145"/>
      <c r="D23" s="111"/>
      <c r="E23" s="144" t="s">
        <v>62</v>
      </c>
      <c r="F23" s="145"/>
      <c r="G23" s="111"/>
      <c r="H23" s="144" t="s">
        <v>62</v>
      </c>
      <c r="I23" s="145"/>
      <c r="J23" s="111"/>
      <c r="K23" s="144" t="s">
        <v>62</v>
      </c>
      <c r="L23" s="145"/>
      <c r="M23" s="111"/>
      <c r="N23" s="145" t="s">
        <v>62</v>
      </c>
      <c r="O23" s="145"/>
      <c r="P23" s="145"/>
      <c r="Q23" s="144" t="s">
        <v>62</v>
      </c>
      <c r="R23" s="145"/>
      <c r="S23" s="111"/>
      <c r="T23" s="144" t="s">
        <v>62</v>
      </c>
      <c r="U23" s="145"/>
      <c r="V23" s="111"/>
      <c r="W23" s="144" t="s">
        <v>62</v>
      </c>
      <c r="X23" s="145"/>
      <c r="Y23" s="111"/>
      <c r="Z23" s="145" t="s">
        <v>62</v>
      </c>
      <c r="AA23" s="145"/>
      <c r="AB23" s="145"/>
      <c r="AC23" s="144" t="s">
        <v>62</v>
      </c>
      <c r="AD23" s="145"/>
      <c r="AE23" s="111"/>
    </row>
    <row r="24" spans="2:31" x14ac:dyDescent="0.25">
      <c r="B24" s="53" t="s">
        <v>18</v>
      </c>
      <c r="C24">
        <f>Totals!V41</f>
        <v>1</v>
      </c>
      <c r="D24" s="54">
        <f>Totals!V65</f>
        <v>5.5555555555555552E-2</v>
      </c>
      <c r="E24" s="55" t="s">
        <v>13</v>
      </c>
      <c r="F24" s="1">
        <f>Totals!W40</f>
        <v>9</v>
      </c>
      <c r="G24" s="56">
        <f>Totals!W64</f>
        <v>0.33333333333333331</v>
      </c>
      <c r="H24" s="55" t="s">
        <v>13</v>
      </c>
      <c r="I24" s="1">
        <f>Totals!X40</f>
        <v>4</v>
      </c>
      <c r="J24" s="56">
        <f>Totals!X64</f>
        <v>0.17391304347826086</v>
      </c>
      <c r="K24" s="55" t="s">
        <v>13</v>
      </c>
      <c r="L24" s="1">
        <f>Totals!Y40</f>
        <v>2</v>
      </c>
      <c r="M24" s="56">
        <f>Totals!Y64</f>
        <v>0.10526315789473684</v>
      </c>
      <c r="N24" s="57" t="s">
        <v>13</v>
      </c>
      <c r="O24" s="1">
        <f>Totals!Z40</f>
        <v>3</v>
      </c>
      <c r="P24" s="19">
        <f>Totals!Z64</f>
        <v>0.1875</v>
      </c>
      <c r="Q24" s="55" t="s">
        <v>13</v>
      </c>
      <c r="R24" s="1">
        <f>Totals!AA40</f>
        <v>1</v>
      </c>
      <c r="S24" s="56">
        <f>Totals!AA64</f>
        <v>5.8823529411764705E-2</v>
      </c>
      <c r="T24" s="55" t="s">
        <v>13</v>
      </c>
      <c r="U24" s="1">
        <f>Totals!AB40</f>
        <v>2</v>
      </c>
      <c r="V24" s="56">
        <f>Totals!AB64</f>
        <v>9.0909090909090912E-2</v>
      </c>
      <c r="W24" s="55" t="s">
        <v>13</v>
      </c>
      <c r="X24" s="1">
        <f>Totals!AC40</f>
        <v>2</v>
      </c>
      <c r="Y24" s="56">
        <f>Totals!AC64</f>
        <v>8.3333333333333329E-2</v>
      </c>
      <c r="Z24" s="57" t="s">
        <v>13</v>
      </c>
      <c r="AA24" s="1">
        <f>Totals!AD40</f>
        <v>2</v>
      </c>
      <c r="AB24" s="19">
        <f>Totals!AD64</f>
        <v>9.5238095238095233E-2</v>
      </c>
      <c r="AC24" s="55" t="s">
        <v>13</v>
      </c>
      <c r="AD24" s="1">
        <f>Totals!AE40</f>
        <v>6</v>
      </c>
      <c r="AE24" s="56">
        <f>Totals!AE64</f>
        <v>0.2857142857142857</v>
      </c>
    </row>
    <row r="25" spans="2:31" x14ac:dyDescent="0.25">
      <c r="B25" s="58" t="s">
        <v>20</v>
      </c>
      <c r="C25">
        <f>Totals!V42</f>
        <v>2</v>
      </c>
      <c r="D25" s="54">
        <f>Totals!V66</f>
        <v>0.1111111111111111</v>
      </c>
      <c r="E25" s="58" t="s">
        <v>20</v>
      </c>
      <c r="F25" s="1">
        <f>Totals!W42</f>
        <v>7</v>
      </c>
      <c r="G25" s="56">
        <f>Totals!W66</f>
        <v>0.25925925925925924</v>
      </c>
      <c r="H25" s="53" t="s">
        <v>18</v>
      </c>
      <c r="I25" s="1">
        <f>Totals!X41</f>
        <v>5</v>
      </c>
      <c r="J25" s="56">
        <f>Totals!X65</f>
        <v>0.21739130434782608</v>
      </c>
      <c r="K25" s="53" t="s">
        <v>18</v>
      </c>
      <c r="L25" s="1">
        <f>Totals!Y41</f>
        <v>2</v>
      </c>
      <c r="M25" s="56">
        <f>Totals!Y65</f>
        <v>0.10526315789473684</v>
      </c>
      <c r="N25" s="59" t="s">
        <v>18</v>
      </c>
      <c r="O25" s="1">
        <f>Totals!Z41</f>
        <v>1</v>
      </c>
      <c r="P25" s="19">
        <f>Totals!Z65</f>
        <v>6.25E-2</v>
      </c>
      <c r="Q25" s="53" t="s">
        <v>18</v>
      </c>
      <c r="R25" s="1">
        <f>Totals!AA41</f>
        <v>1</v>
      </c>
      <c r="S25" s="56">
        <f>Totals!AA65</f>
        <v>5.8823529411764705E-2</v>
      </c>
      <c r="T25" s="53" t="s">
        <v>18</v>
      </c>
      <c r="U25" s="1">
        <f>Totals!AB41</f>
        <v>4</v>
      </c>
      <c r="V25" s="56">
        <f>Totals!AB65</f>
        <v>0.18181818181818182</v>
      </c>
      <c r="W25" s="53" t="s">
        <v>18</v>
      </c>
      <c r="X25" s="1">
        <f>Totals!AC41</f>
        <v>2</v>
      </c>
      <c r="Y25" s="56">
        <f>Totals!AC65</f>
        <v>8.3333333333333329E-2</v>
      </c>
      <c r="Z25" s="59" t="s">
        <v>18</v>
      </c>
      <c r="AA25" s="1">
        <f>Totals!AD41</f>
        <v>0</v>
      </c>
      <c r="AB25" s="19">
        <f>Totals!AD65</f>
        <v>0</v>
      </c>
      <c r="AC25" s="53" t="s">
        <v>18</v>
      </c>
      <c r="AD25" s="1">
        <f>Totals!AE41</f>
        <v>6</v>
      </c>
      <c r="AE25" s="56">
        <f>Totals!AE65</f>
        <v>0.2857142857142857</v>
      </c>
    </row>
    <row r="26" spans="2:31" x14ac:dyDescent="0.25">
      <c r="B26" s="60" t="s">
        <v>21</v>
      </c>
      <c r="C26">
        <f>Totals!V43</f>
        <v>2</v>
      </c>
      <c r="D26" s="54">
        <f>Totals!V67</f>
        <v>0.1111111111111111</v>
      </c>
      <c r="E26" s="60" t="s">
        <v>21</v>
      </c>
      <c r="F26" s="1">
        <f>Totals!W43</f>
        <v>9</v>
      </c>
      <c r="G26" s="56">
        <f>Totals!W67</f>
        <v>0.33333333333333331</v>
      </c>
      <c r="H26" s="60" t="s">
        <v>21</v>
      </c>
      <c r="I26" s="1">
        <f>Totals!X43</f>
        <v>4</v>
      </c>
      <c r="J26" s="56">
        <f>Totals!X67</f>
        <v>0.17391304347826086</v>
      </c>
      <c r="K26" s="58" t="s">
        <v>20</v>
      </c>
      <c r="L26" s="1">
        <f>Totals!Y42</f>
        <v>1</v>
      </c>
      <c r="M26" s="56">
        <f>Totals!Y66</f>
        <v>5.2631578947368418E-2</v>
      </c>
      <c r="N26" s="61" t="s">
        <v>20</v>
      </c>
      <c r="O26" s="1">
        <f>Totals!Z42</f>
        <v>4</v>
      </c>
      <c r="P26" s="19">
        <f>Totals!Z66</f>
        <v>0.25</v>
      </c>
      <c r="Q26" s="58" t="s">
        <v>20</v>
      </c>
      <c r="R26" s="1">
        <f>Totals!AA42</f>
        <v>2</v>
      </c>
      <c r="S26" s="56">
        <f>Totals!AA66</f>
        <v>0.11764705882352941</v>
      </c>
      <c r="T26" s="58" t="s">
        <v>20</v>
      </c>
      <c r="U26" s="1">
        <f>Totals!AB42</f>
        <v>3</v>
      </c>
      <c r="V26" s="56">
        <f>Totals!AB66</f>
        <v>0.13636363636363635</v>
      </c>
      <c r="W26" s="58" t="s">
        <v>20</v>
      </c>
      <c r="X26" s="1">
        <f>Totals!AC42</f>
        <v>1</v>
      </c>
      <c r="Y26" s="56">
        <f>Totals!AC66</f>
        <v>4.1666666666666664E-2</v>
      </c>
      <c r="Z26" s="61" t="s">
        <v>20</v>
      </c>
      <c r="AA26" s="1">
        <f>Totals!AD42</f>
        <v>1</v>
      </c>
      <c r="AB26" s="19">
        <f>Totals!AD66</f>
        <v>4.7619047619047616E-2</v>
      </c>
      <c r="AC26" s="58" t="s">
        <v>20</v>
      </c>
      <c r="AD26" s="1">
        <f>Totals!AE42</f>
        <v>5</v>
      </c>
      <c r="AE26" s="56">
        <f>Totals!AE66</f>
        <v>0.23809523809523808</v>
      </c>
    </row>
    <row r="27" spans="2:31" x14ac:dyDescent="0.25">
      <c r="B27" s="62" t="s">
        <v>14</v>
      </c>
      <c r="C27">
        <f>Totals!V44</f>
        <v>3</v>
      </c>
      <c r="D27" s="54">
        <f>Totals!V68</f>
        <v>0.16666666666666666</v>
      </c>
      <c r="E27" s="62" t="s">
        <v>14</v>
      </c>
      <c r="F27" s="1">
        <f>Totals!W44</f>
        <v>11</v>
      </c>
      <c r="G27" s="56">
        <f>Totals!W68</f>
        <v>0.40740740740740738</v>
      </c>
      <c r="H27" s="62" t="s">
        <v>14</v>
      </c>
      <c r="I27" s="1">
        <f>Totals!X44</f>
        <v>5</v>
      </c>
      <c r="J27" s="56">
        <f>Totals!X68</f>
        <v>0.21739130434782608</v>
      </c>
      <c r="K27" s="62" t="s">
        <v>14</v>
      </c>
      <c r="L27" s="1">
        <f>Totals!Y44</f>
        <v>3</v>
      </c>
      <c r="M27" s="56">
        <f>Totals!Y68</f>
        <v>0.15789473684210525</v>
      </c>
      <c r="N27" s="63" t="s">
        <v>21</v>
      </c>
      <c r="O27" s="1">
        <f>Totals!Z43</f>
        <v>3</v>
      </c>
      <c r="P27" s="19">
        <f>Totals!Z67</f>
        <v>0.1875</v>
      </c>
      <c r="Q27" s="60" t="s">
        <v>21</v>
      </c>
      <c r="R27" s="1">
        <f>Totals!AA43</f>
        <v>2</v>
      </c>
      <c r="S27" s="56">
        <f>Totals!AA67</f>
        <v>0.11764705882352941</v>
      </c>
      <c r="T27" s="60" t="s">
        <v>21</v>
      </c>
      <c r="U27" s="1">
        <f>Totals!AB43</f>
        <v>1</v>
      </c>
      <c r="V27" s="56">
        <f>Totals!AB67</f>
        <v>4.5454545454545456E-2</v>
      </c>
      <c r="W27" s="60" t="s">
        <v>21</v>
      </c>
      <c r="X27" s="1">
        <f>Totals!AC43</f>
        <v>2</v>
      </c>
      <c r="Y27" s="56">
        <f>Totals!AC67</f>
        <v>8.3333333333333329E-2</v>
      </c>
      <c r="Z27" s="63" t="s">
        <v>21</v>
      </c>
      <c r="AA27" s="1">
        <f>Totals!AD43</f>
        <v>2</v>
      </c>
      <c r="AB27" s="19">
        <f>Totals!AD67</f>
        <v>9.5238095238095233E-2</v>
      </c>
      <c r="AC27" s="60" t="s">
        <v>21</v>
      </c>
      <c r="AD27" s="1">
        <f>Totals!AE43</f>
        <v>5</v>
      </c>
      <c r="AE27" s="56">
        <f>Totals!AE67</f>
        <v>0.23809523809523808</v>
      </c>
    </row>
    <row r="28" spans="2:31" x14ac:dyDescent="0.25">
      <c r="B28" s="64" t="s">
        <v>19</v>
      </c>
      <c r="C28">
        <f>Totals!V45</f>
        <v>3</v>
      </c>
      <c r="D28" s="54">
        <f>Totals!V69</f>
        <v>0.16666666666666666</v>
      </c>
      <c r="E28" s="64" t="s">
        <v>19</v>
      </c>
      <c r="F28" s="1">
        <f>Totals!W45</f>
        <v>8</v>
      </c>
      <c r="G28" s="56">
        <f>Totals!W69</f>
        <v>0.29629629629629628</v>
      </c>
      <c r="H28" s="64" t="s">
        <v>19</v>
      </c>
      <c r="I28" s="1">
        <f>Totals!X45</f>
        <v>5</v>
      </c>
      <c r="J28" s="56">
        <f>Totals!X69</f>
        <v>0.21739130434782608</v>
      </c>
      <c r="K28" s="64" t="s">
        <v>19</v>
      </c>
      <c r="L28" s="1">
        <f>Totals!Y45</f>
        <v>2</v>
      </c>
      <c r="M28" s="56">
        <f>Totals!Y69</f>
        <v>0.10526315789473684</v>
      </c>
      <c r="N28" s="65" t="s">
        <v>19</v>
      </c>
      <c r="O28" s="1">
        <f>Totals!Z45</f>
        <v>1</v>
      </c>
      <c r="P28" s="19">
        <f>Totals!Z69</f>
        <v>6.25E-2</v>
      </c>
      <c r="Q28" s="62" t="s">
        <v>14</v>
      </c>
      <c r="R28" s="1">
        <f>Totals!AA44</f>
        <v>1</v>
      </c>
      <c r="S28" s="56">
        <f>Totals!AA68</f>
        <v>5.8823529411764705E-2</v>
      </c>
      <c r="T28" s="62" t="s">
        <v>14</v>
      </c>
      <c r="U28" s="1">
        <f>Totals!AB44</f>
        <v>2</v>
      </c>
      <c r="V28" s="56">
        <f>Totals!AB68</f>
        <v>9.0909090909090912E-2</v>
      </c>
      <c r="W28" s="62" t="s">
        <v>14</v>
      </c>
      <c r="X28" s="1">
        <f>Totals!AC44</f>
        <v>3</v>
      </c>
      <c r="Y28" s="56">
        <f>Totals!AC68</f>
        <v>0.125</v>
      </c>
      <c r="Z28" s="66" t="s">
        <v>14</v>
      </c>
      <c r="AA28" s="1">
        <f>Totals!AD44</f>
        <v>1</v>
      </c>
      <c r="AB28" s="19">
        <f>Totals!AD68</f>
        <v>4.7619047619047616E-2</v>
      </c>
      <c r="AC28" s="62" t="s">
        <v>14</v>
      </c>
      <c r="AD28" s="1">
        <f>Totals!AE44</f>
        <v>4</v>
      </c>
      <c r="AE28" s="56">
        <f>Totals!AE68</f>
        <v>0.19047619047619047</v>
      </c>
    </row>
    <row r="29" spans="2:31" x14ac:dyDescent="0.25">
      <c r="B29" s="67" t="s">
        <v>16</v>
      </c>
      <c r="C29">
        <f>Totals!V46</f>
        <v>2</v>
      </c>
      <c r="D29" s="54">
        <f>Totals!V70</f>
        <v>0.1111111111111111</v>
      </c>
      <c r="E29" s="67" t="s">
        <v>16</v>
      </c>
      <c r="F29" s="1">
        <f>Totals!W46</f>
        <v>8</v>
      </c>
      <c r="G29" s="56">
        <f>Totals!W70</f>
        <v>0.29629629629629628</v>
      </c>
      <c r="H29" s="67" t="s">
        <v>16</v>
      </c>
      <c r="I29" s="1">
        <f>Totals!X46</f>
        <v>3</v>
      </c>
      <c r="J29" s="56">
        <f>Totals!X70</f>
        <v>0.13043478260869565</v>
      </c>
      <c r="K29" s="67" t="s">
        <v>16</v>
      </c>
      <c r="L29" s="1">
        <f>Totals!Y46</f>
        <v>2</v>
      </c>
      <c r="M29" s="56">
        <f>Totals!Y70</f>
        <v>0.10526315789473684</v>
      </c>
      <c r="N29" s="68" t="s">
        <v>16</v>
      </c>
      <c r="O29" s="1">
        <f>Totals!Z46</f>
        <v>4</v>
      </c>
      <c r="P29" s="19">
        <f>Totals!Z70</f>
        <v>0.25</v>
      </c>
      <c r="Q29" s="67" t="s">
        <v>16</v>
      </c>
      <c r="R29" s="1">
        <f>Totals!AA46</f>
        <v>1</v>
      </c>
      <c r="S29" s="56">
        <f>Totals!AA70</f>
        <v>5.8823529411764705E-2</v>
      </c>
      <c r="T29" s="64" t="s">
        <v>19</v>
      </c>
      <c r="U29" s="1">
        <f>Totals!AB45</f>
        <v>4</v>
      </c>
      <c r="V29" s="56">
        <f>Totals!AB69</f>
        <v>0.18181818181818182</v>
      </c>
      <c r="W29" s="64" t="s">
        <v>19</v>
      </c>
      <c r="X29" s="1">
        <f>Totals!AC45</f>
        <v>3</v>
      </c>
      <c r="Y29" s="56">
        <f>Totals!AC69</f>
        <v>0.125</v>
      </c>
      <c r="Z29" s="65" t="s">
        <v>19</v>
      </c>
      <c r="AA29" s="1">
        <f>Totals!AD45</f>
        <v>1</v>
      </c>
      <c r="AB29" s="19">
        <f>Totals!AD69</f>
        <v>4.7619047619047616E-2</v>
      </c>
      <c r="AC29" s="64" t="s">
        <v>19</v>
      </c>
      <c r="AD29" s="1">
        <f>Totals!AE45</f>
        <v>5</v>
      </c>
      <c r="AE29" s="56">
        <f>Totals!AE69</f>
        <v>0.23809523809523808</v>
      </c>
    </row>
    <row r="30" spans="2:31" x14ac:dyDescent="0.25">
      <c r="B30" s="69" t="s">
        <v>17</v>
      </c>
      <c r="C30">
        <f>Totals!V47</f>
        <v>1</v>
      </c>
      <c r="D30" s="54">
        <f>Totals!V71</f>
        <v>5.5555555555555552E-2</v>
      </c>
      <c r="E30" s="69" t="s">
        <v>17</v>
      </c>
      <c r="F30" s="1">
        <f>Totals!W47</f>
        <v>6</v>
      </c>
      <c r="G30" s="56">
        <f>Totals!W71</f>
        <v>0.22222222222222221</v>
      </c>
      <c r="H30" s="69" t="s">
        <v>17</v>
      </c>
      <c r="I30" s="1">
        <f>Totals!X47</f>
        <v>4</v>
      </c>
      <c r="J30" s="56">
        <f>Totals!X71</f>
        <v>0.17391304347826086</v>
      </c>
      <c r="K30" s="69" t="s">
        <v>17</v>
      </c>
      <c r="L30" s="1">
        <f>Totals!Y47</f>
        <v>1</v>
      </c>
      <c r="M30" s="56">
        <f>Totals!Y71</f>
        <v>5.2631578947368418E-2</v>
      </c>
      <c r="N30" s="70" t="s">
        <v>17</v>
      </c>
      <c r="O30" s="1">
        <f>Totals!Z47</f>
        <v>4</v>
      </c>
      <c r="P30" s="19">
        <f>Totals!Z71</f>
        <v>0.25</v>
      </c>
      <c r="Q30" s="69" t="s">
        <v>17</v>
      </c>
      <c r="R30" s="1">
        <f>Totals!AA47</f>
        <v>1</v>
      </c>
      <c r="S30" s="56">
        <f>Totals!AA71</f>
        <v>5.8823529411764705E-2</v>
      </c>
      <c r="T30" s="69" t="s">
        <v>17</v>
      </c>
      <c r="U30" s="1">
        <f>Totals!AB47</f>
        <v>3</v>
      </c>
      <c r="V30" s="56">
        <f>Totals!AB71</f>
        <v>0.13636363636363635</v>
      </c>
      <c r="W30" s="67" t="s">
        <v>16</v>
      </c>
      <c r="X30" s="1">
        <f>Totals!AC46</f>
        <v>2</v>
      </c>
      <c r="Y30" s="56">
        <f>Totals!AC70</f>
        <v>8.3333333333333329E-2</v>
      </c>
      <c r="Z30" s="68" t="s">
        <v>16</v>
      </c>
      <c r="AA30" s="1">
        <f>Totals!AD46</f>
        <v>1</v>
      </c>
      <c r="AB30" s="19">
        <f>Totals!AD70</f>
        <v>4.7619047619047616E-2</v>
      </c>
      <c r="AC30" s="67" t="s">
        <v>16</v>
      </c>
      <c r="AD30" s="1">
        <f>Totals!AE46</f>
        <v>4</v>
      </c>
      <c r="AE30" s="56">
        <f>Totals!AE70</f>
        <v>0.19047619047619047</v>
      </c>
    </row>
    <row r="31" spans="2:31" x14ac:dyDescent="0.25">
      <c r="B31" s="71" t="s">
        <v>15</v>
      </c>
      <c r="C31">
        <f>Totals!V48</f>
        <v>1</v>
      </c>
      <c r="D31" s="54">
        <f>Totals!V72</f>
        <v>5.5555555555555552E-2</v>
      </c>
      <c r="E31" s="71" t="s">
        <v>15</v>
      </c>
      <c r="F31" s="1">
        <f>Totals!W48</f>
        <v>9</v>
      </c>
      <c r="G31" s="56">
        <f>Totals!W72</f>
        <v>0.33333333333333331</v>
      </c>
      <c r="H31" s="71" t="s">
        <v>15</v>
      </c>
      <c r="I31" s="1">
        <f>Totals!X48</f>
        <v>3</v>
      </c>
      <c r="J31" s="56">
        <f>Totals!X72</f>
        <v>0.13043478260869565</v>
      </c>
      <c r="K31" s="71" t="s">
        <v>15</v>
      </c>
      <c r="L31" s="1">
        <f>Totals!Y48</f>
        <v>2</v>
      </c>
      <c r="M31" s="56">
        <f>Totals!Y72</f>
        <v>0.10526315789473684</v>
      </c>
      <c r="N31" s="72" t="s">
        <v>15</v>
      </c>
      <c r="O31" s="1">
        <f>Totals!Z48</f>
        <v>4</v>
      </c>
      <c r="P31" s="19">
        <f>Totals!Z72</f>
        <v>0.25</v>
      </c>
      <c r="Q31" s="71" t="s">
        <v>15</v>
      </c>
      <c r="R31" s="1">
        <f>Totals!AA48</f>
        <v>0</v>
      </c>
      <c r="S31" s="56">
        <f>Totals!AA72</f>
        <v>0</v>
      </c>
      <c r="T31" s="71" t="s">
        <v>15</v>
      </c>
      <c r="U31" s="1">
        <f>Totals!AB48</f>
        <v>2</v>
      </c>
      <c r="V31" s="56">
        <f>Totals!AB72</f>
        <v>9.0909090909090912E-2</v>
      </c>
      <c r="W31" s="71" t="s">
        <v>15</v>
      </c>
      <c r="X31" s="1">
        <f>Totals!AC48</f>
        <v>2</v>
      </c>
      <c r="Y31" s="56">
        <f>Totals!AC72</f>
        <v>8.3333333333333329E-2</v>
      </c>
      <c r="Z31" s="70" t="s">
        <v>17</v>
      </c>
      <c r="AA31" s="1">
        <f>Totals!AD47</f>
        <v>2</v>
      </c>
      <c r="AB31" s="19">
        <f>Totals!AD71</f>
        <v>9.5238095238095233E-2</v>
      </c>
      <c r="AC31" s="69" t="s">
        <v>17</v>
      </c>
      <c r="AD31" s="1">
        <f>Totals!AE47</f>
        <v>3</v>
      </c>
      <c r="AE31" s="56">
        <f>Totals!AE71</f>
        <v>0.14285714285714285</v>
      </c>
    </row>
    <row r="32" spans="2:31" ht="15.75" thickBot="1" x14ac:dyDescent="0.3">
      <c r="B32" s="73" t="s">
        <v>12</v>
      </c>
      <c r="C32" s="3">
        <f>Totals!V49</f>
        <v>3</v>
      </c>
      <c r="D32" s="74">
        <f>Totals!V73</f>
        <v>0.16666666666666666</v>
      </c>
      <c r="E32" s="73" t="s">
        <v>12</v>
      </c>
      <c r="F32" s="17">
        <f>Totals!W49</f>
        <v>9</v>
      </c>
      <c r="G32" s="75">
        <f>Totals!W73</f>
        <v>0.33333333333333331</v>
      </c>
      <c r="H32" s="73" t="s">
        <v>12</v>
      </c>
      <c r="I32" s="17">
        <f>Totals!X49</f>
        <v>1</v>
      </c>
      <c r="J32" s="75">
        <f>Totals!X73</f>
        <v>4.3478260869565216E-2</v>
      </c>
      <c r="K32" s="73" t="s">
        <v>12</v>
      </c>
      <c r="L32" s="17">
        <f>Totals!Y49</f>
        <v>2</v>
      </c>
      <c r="M32" s="75">
        <f>Totals!Y73</f>
        <v>0.10526315789473684</v>
      </c>
      <c r="N32" s="76" t="s">
        <v>12</v>
      </c>
      <c r="O32" s="17">
        <f>Totals!Z49</f>
        <v>4</v>
      </c>
      <c r="P32" s="25">
        <f>Totals!Z73</f>
        <v>0.25</v>
      </c>
      <c r="Q32" s="73" t="s">
        <v>12</v>
      </c>
      <c r="R32" s="17">
        <f>Totals!AA49</f>
        <v>2</v>
      </c>
      <c r="S32" s="75">
        <f>Totals!AA73</f>
        <v>0.11764705882352941</v>
      </c>
      <c r="T32" s="73" t="s">
        <v>12</v>
      </c>
      <c r="U32" s="17">
        <f>Totals!AB49</f>
        <v>2</v>
      </c>
      <c r="V32" s="75">
        <f>Totals!AB73</f>
        <v>9.0909090909090912E-2</v>
      </c>
      <c r="W32" s="73" t="s">
        <v>12</v>
      </c>
      <c r="X32" s="17">
        <f>Totals!AC49</f>
        <v>3</v>
      </c>
      <c r="Y32" s="75">
        <f>Totals!AC73</f>
        <v>0.125</v>
      </c>
      <c r="Z32" s="76" t="s">
        <v>12</v>
      </c>
      <c r="AA32" s="17">
        <f>Totals!AD49</f>
        <v>2</v>
      </c>
      <c r="AB32" s="25">
        <f>Totals!AD73</f>
        <v>9.5238095238095233E-2</v>
      </c>
      <c r="AC32" s="77" t="s">
        <v>15</v>
      </c>
      <c r="AD32" s="17">
        <f>Totals!AE48</f>
        <v>5</v>
      </c>
      <c r="AE32" s="75">
        <f>Totals!AE72</f>
        <v>0.23809523809523808</v>
      </c>
    </row>
    <row r="33" spans="5:31" s="82" customFormat="1" x14ac:dyDescent="0.25"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</row>
    <row r="34" spans="5:31" s="82" customFormat="1" x14ac:dyDescent="0.25"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</row>
    <row r="35" spans="5:31" s="82" customFormat="1" x14ac:dyDescent="0.25"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</row>
    <row r="36" spans="5:31" s="82" customFormat="1" x14ac:dyDescent="0.25"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</row>
    <row r="37" spans="5:31" s="82" customFormat="1" x14ac:dyDescent="0.25"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</row>
    <row r="38" spans="5:31" s="82" customFormat="1" x14ac:dyDescent="0.25"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</row>
    <row r="39" spans="5:31" s="82" customFormat="1" x14ac:dyDescent="0.25"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</row>
    <row r="40" spans="5:31" s="82" customFormat="1" x14ac:dyDescent="0.25"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</row>
    <row r="41" spans="5:31" s="82" customFormat="1" x14ac:dyDescent="0.25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</row>
    <row r="42" spans="5:31" s="82" customFormat="1" x14ac:dyDescent="0.25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</row>
    <row r="43" spans="5:31" s="82" customFormat="1" x14ac:dyDescent="0.25"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</row>
    <row r="44" spans="5:31" s="82" customFormat="1" x14ac:dyDescent="0.25"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</row>
    <row r="45" spans="5:31" s="82" customFormat="1" x14ac:dyDescent="0.25"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</row>
    <row r="46" spans="5:31" s="82" customFormat="1" x14ac:dyDescent="0.25"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</row>
    <row r="47" spans="5:31" s="82" customFormat="1" x14ac:dyDescent="0.25"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</row>
    <row r="48" spans="5:31" s="82" customFormat="1" x14ac:dyDescent="0.25"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</row>
    <row r="49" spans="5:31" s="82" customFormat="1" x14ac:dyDescent="0.25"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</row>
    <row r="50" spans="5:31" s="82" customFormat="1" x14ac:dyDescent="0.25"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</row>
    <row r="51" spans="5:31" s="82" customFormat="1" x14ac:dyDescent="0.25"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</row>
    <row r="52" spans="5:31" s="82" customFormat="1" x14ac:dyDescent="0.25"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</row>
    <row r="53" spans="5:31" s="82" customFormat="1" x14ac:dyDescent="0.25"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</row>
  </sheetData>
  <mergeCells count="40">
    <mergeCell ref="Z13:AB13"/>
    <mergeCell ref="AC13:AE13"/>
    <mergeCell ref="B23:D23"/>
    <mergeCell ref="E23:G23"/>
    <mergeCell ref="H23:J23"/>
    <mergeCell ref="K23:M23"/>
    <mergeCell ref="N23:P23"/>
    <mergeCell ref="Q13:S13"/>
    <mergeCell ref="Q23:S23"/>
    <mergeCell ref="T23:V23"/>
    <mergeCell ref="W23:Y23"/>
    <mergeCell ref="Z23:AB23"/>
    <mergeCell ref="AC23:AE23"/>
    <mergeCell ref="Q3:S3"/>
    <mergeCell ref="T3:V3"/>
    <mergeCell ref="W3:Y3"/>
    <mergeCell ref="B13:D13"/>
    <mergeCell ref="E13:G13"/>
    <mergeCell ref="H13:J13"/>
    <mergeCell ref="K13:M13"/>
    <mergeCell ref="N13:P13"/>
    <mergeCell ref="B3:D3"/>
    <mergeCell ref="E3:G3"/>
    <mergeCell ref="H3:J3"/>
    <mergeCell ref="K3:M3"/>
    <mergeCell ref="N3:P3"/>
    <mergeCell ref="T13:V13"/>
    <mergeCell ref="W13:Y13"/>
    <mergeCell ref="Z3:AB3"/>
    <mergeCell ref="AC3:AE3"/>
    <mergeCell ref="T2:V2"/>
    <mergeCell ref="W2:Y2"/>
    <mergeCell ref="Z2:AB2"/>
    <mergeCell ref="AC2:AE2"/>
    <mergeCell ref="Q2:S2"/>
    <mergeCell ref="B2:D2"/>
    <mergeCell ref="E2:G2"/>
    <mergeCell ref="H2:J2"/>
    <mergeCell ref="K2:M2"/>
    <mergeCell ref="N2:P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C998-8C13-4D51-81BC-C4E17334B704}">
  <dimension ref="A1:S77"/>
  <sheetViews>
    <sheetView workbookViewId="0">
      <selection activeCell="R59" sqref="R59"/>
    </sheetView>
  </sheetViews>
  <sheetFormatPr defaultRowHeight="15" x14ac:dyDescent="0.25"/>
  <cols>
    <col min="1" max="1" width="9.140625" style="82"/>
    <col min="2" max="2" width="19.85546875" bestFit="1" customWidth="1"/>
    <col min="9" max="9" width="9.140625" style="82"/>
    <col min="10" max="10" width="19.85546875" bestFit="1" customWidth="1"/>
    <col min="11" max="16" width="9.5703125" customWidth="1"/>
    <col min="17" max="17" width="9.140625" style="83"/>
    <col min="18" max="19" width="9.140625" style="82"/>
  </cols>
  <sheetData>
    <row r="1" spans="2:17" s="82" customFormat="1" ht="15.75" thickBot="1" x14ac:dyDescent="0.3">
      <c r="Q1" s="83"/>
    </row>
    <row r="2" spans="2:17" ht="32.25" customHeight="1" thickBot="1" x14ac:dyDescent="0.55000000000000004">
      <c r="B2" s="146" t="s">
        <v>64</v>
      </c>
      <c r="C2" s="147"/>
      <c r="D2" s="147"/>
      <c r="E2" s="147"/>
      <c r="F2" s="147"/>
      <c r="G2" s="147"/>
      <c r="H2" s="148"/>
      <c r="J2" s="149" t="s">
        <v>18</v>
      </c>
      <c r="K2" s="150"/>
      <c r="L2" s="150"/>
      <c r="M2" s="150"/>
      <c r="N2" s="150"/>
      <c r="O2" s="150"/>
      <c r="P2" s="151"/>
    </row>
    <row r="3" spans="2:17" ht="15" customHeight="1" thickBot="1" x14ac:dyDescent="0.3">
      <c r="B3" s="84"/>
      <c r="C3" s="152" t="s">
        <v>60</v>
      </c>
      <c r="D3" s="153"/>
      <c r="E3" s="154" t="s">
        <v>61</v>
      </c>
      <c r="F3" s="155"/>
      <c r="G3" s="156" t="s">
        <v>62</v>
      </c>
      <c r="H3" s="157"/>
      <c r="J3" s="84"/>
      <c r="K3" s="152" t="s">
        <v>60</v>
      </c>
      <c r="L3" s="153"/>
      <c r="M3" s="154" t="s">
        <v>61</v>
      </c>
      <c r="N3" s="155"/>
      <c r="O3" s="156" t="s">
        <v>62</v>
      </c>
      <c r="P3" s="157"/>
    </row>
    <row r="4" spans="2:17" x14ac:dyDescent="0.25">
      <c r="B4" s="53" t="s">
        <v>18</v>
      </c>
      <c r="C4" s="10">
        <f>Tables!C4</f>
        <v>8</v>
      </c>
      <c r="D4" s="56">
        <f>Tables!D4</f>
        <v>0.44444444444444442</v>
      </c>
      <c r="E4" s="10">
        <f>Tables!C14</f>
        <v>2</v>
      </c>
      <c r="F4" s="38">
        <f>Tables!D14</f>
        <v>0.1111111111111111</v>
      </c>
      <c r="G4" s="1">
        <f>Tables!C24</f>
        <v>1</v>
      </c>
      <c r="H4" s="56">
        <f>Tables!D24</f>
        <v>5.5555555555555552E-2</v>
      </c>
      <c r="J4" s="55" t="s">
        <v>13</v>
      </c>
      <c r="K4" s="10">
        <f>Tables!F4</f>
        <v>8</v>
      </c>
      <c r="L4" s="56">
        <f>Tables!G4</f>
        <v>0.29629629629629628</v>
      </c>
      <c r="M4" s="10">
        <f>Tables!F14</f>
        <v>4</v>
      </c>
      <c r="N4" s="38">
        <f>Tables!G14</f>
        <v>0.14814814814814814</v>
      </c>
      <c r="O4" s="1">
        <f>Tables!F24</f>
        <v>9</v>
      </c>
      <c r="P4" s="56">
        <f>Tables!G24</f>
        <v>0.33333333333333331</v>
      </c>
    </row>
    <row r="5" spans="2:17" x14ac:dyDescent="0.25">
      <c r="B5" s="58" t="s">
        <v>20</v>
      </c>
      <c r="C5" s="10">
        <f>Tables!C5</f>
        <v>6</v>
      </c>
      <c r="D5" s="56">
        <f>Tables!D5</f>
        <v>0.33333333333333331</v>
      </c>
      <c r="E5" s="10">
        <f>Tables!C15</f>
        <v>1</v>
      </c>
      <c r="F5" s="38">
        <f>Tables!D15</f>
        <v>5.5555555555555552E-2</v>
      </c>
      <c r="G5" s="1">
        <f>Tables!C25</f>
        <v>2</v>
      </c>
      <c r="H5" s="56">
        <f>Tables!D25</f>
        <v>0.1111111111111111</v>
      </c>
      <c r="J5" s="58" t="s">
        <v>20</v>
      </c>
      <c r="K5" s="10">
        <f>Tables!F5</f>
        <v>8</v>
      </c>
      <c r="L5" s="56">
        <f>Tables!G5</f>
        <v>0.29629629629629628</v>
      </c>
      <c r="M5" s="10">
        <f>Tables!F15</f>
        <v>6</v>
      </c>
      <c r="N5" s="38">
        <f>Tables!G15</f>
        <v>0.22222222222222221</v>
      </c>
      <c r="O5" s="1">
        <f>Tables!F25</f>
        <v>7</v>
      </c>
      <c r="P5" s="56">
        <f>Tables!G25</f>
        <v>0.25925925925925924</v>
      </c>
    </row>
    <row r="6" spans="2:17" x14ac:dyDescent="0.25">
      <c r="B6" s="60" t="s">
        <v>21</v>
      </c>
      <c r="C6" s="10">
        <f>Tables!C6</f>
        <v>3</v>
      </c>
      <c r="D6" s="56">
        <f>Tables!D6</f>
        <v>0.16666666666666666</v>
      </c>
      <c r="E6" s="10">
        <f>Tables!C16</f>
        <v>1</v>
      </c>
      <c r="F6" s="38">
        <f>Tables!D16</f>
        <v>5.5555555555555552E-2</v>
      </c>
      <c r="G6" s="1">
        <f>Tables!C26</f>
        <v>2</v>
      </c>
      <c r="H6" s="56">
        <f>Tables!D26</f>
        <v>0.1111111111111111</v>
      </c>
      <c r="J6" s="60" t="s">
        <v>21</v>
      </c>
      <c r="K6" s="10">
        <f>Tables!F6</f>
        <v>5</v>
      </c>
      <c r="L6" s="56">
        <f>Tables!G6</f>
        <v>0.18518518518518517</v>
      </c>
      <c r="M6" s="10">
        <f>Tables!F16</f>
        <v>4</v>
      </c>
      <c r="N6" s="38">
        <f>Tables!G16</f>
        <v>0.14814814814814814</v>
      </c>
      <c r="O6" s="1">
        <f>Tables!F26</f>
        <v>9</v>
      </c>
      <c r="P6" s="56">
        <f>Tables!G26</f>
        <v>0.33333333333333331</v>
      </c>
    </row>
    <row r="7" spans="2:17" x14ac:dyDescent="0.25">
      <c r="B7" s="62" t="s">
        <v>14</v>
      </c>
      <c r="C7" s="10">
        <f>Tables!C7</f>
        <v>4</v>
      </c>
      <c r="D7" s="56">
        <f>Tables!D7</f>
        <v>0.22222222222222221</v>
      </c>
      <c r="E7" s="10">
        <f>Tables!C17</f>
        <v>0</v>
      </c>
      <c r="F7" s="38">
        <f>Tables!D17</f>
        <v>0</v>
      </c>
      <c r="G7" s="1">
        <f>Tables!C27</f>
        <v>3</v>
      </c>
      <c r="H7" s="56">
        <f>Tables!D27</f>
        <v>0.16666666666666666</v>
      </c>
      <c r="J7" s="62" t="s">
        <v>14</v>
      </c>
      <c r="K7" s="10">
        <f>Tables!F7</f>
        <v>5</v>
      </c>
      <c r="L7" s="56">
        <f>Tables!G7</f>
        <v>0.18518518518518517</v>
      </c>
      <c r="M7" s="10">
        <f>Tables!F17</f>
        <v>2</v>
      </c>
      <c r="N7" s="38">
        <f>Tables!G17</f>
        <v>7.407407407407407E-2</v>
      </c>
      <c r="O7" s="1">
        <f>Tables!F27</f>
        <v>11</v>
      </c>
      <c r="P7" s="56">
        <f>Tables!G27</f>
        <v>0.40740740740740738</v>
      </c>
    </row>
    <row r="8" spans="2:17" x14ac:dyDescent="0.25">
      <c r="B8" s="64" t="s">
        <v>19</v>
      </c>
      <c r="C8" s="10">
        <f>Tables!C8</f>
        <v>4</v>
      </c>
      <c r="D8" s="56">
        <f>Tables!D8</f>
        <v>0.22222222222222221</v>
      </c>
      <c r="E8" s="10">
        <f>Tables!C18</f>
        <v>0</v>
      </c>
      <c r="F8" s="38">
        <f>Tables!D18</f>
        <v>0</v>
      </c>
      <c r="G8" s="1">
        <f>Tables!C28</f>
        <v>3</v>
      </c>
      <c r="H8" s="56">
        <f>Tables!D28</f>
        <v>0.16666666666666666</v>
      </c>
      <c r="J8" s="64" t="s">
        <v>19</v>
      </c>
      <c r="K8" s="10">
        <f>Tables!F8</f>
        <v>7</v>
      </c>
      <c r="L8" s="56">
        <f>Tables!G8</f>
        <v>0.25925925925925924</v>
      </c>
      <c r="M8" s="10">
        <f>Tables!F18</f>
        <v>5</v>
      </c>
      <c r="N8" s="38">
        <f>Tables!G18</f>
        <v>0.18518518518518517</v>
      </c>
      <c r="O8" s="1">
        <f>Tables!F28</f>
        <v>8</v>
      </c>
      <c r="P8" s="56">
        <f>Tables!G28</f>
        <v>0.29629629629629628</v>
      </c>
    </row>
    <row r="9" spans="2:17" x14ac:dyDescent="0.25">
      <c r="B9" s="67" t="s">
        <v>16</v>
      </c>
      <c r="C9" s="10">
        <f>Tables!C9</f>
        <v>7</v>
      </c>
      <c r="D9" s="56">
        <f>Tables!D9</f>
        <v>0.3888888888888889</v>
      </c>
      <c r="E9" s="10">
        <f>Tables!C19</f>
        <v>1</v>
      </c>
      <c r="F9" s="38">
        <f>Tables!D19</f>
        <v>5.5555555555555552E-2</v>
      </c>
      <c r="G9" s="1">
        <f>Tables!C29</f>
        <v>2</v>
      </c>
      <c r="H9" s="56">
        <f>Tables!D29</f>
        <v>0.1111111111111111</v>
      </c>
      <c r="J9" s="67" t="s">
        <v>16</v>
      </c>
      <c r="K9" s="10">
        <f>Tables!F9</f>
        <v>6</v>
      </c>
      <c r="L9" s="56">
        <f>Tables!G9</f>
        <v>0.22222222222222221</v>
      </c>
      <c r="M9" s="10">
        <f>Tables!F19</f>
        <v>5</v>
      </c>
      <c r="N9" s="38">
        <f>Tables!G19</f>
        <v>0.18518518518518517</v>
      </c>
      <c r="O9" s="1">
        <f>Tables!F29</f>
        <v>8</v>
      </c>
      <c r="P9" s="56">
        <f>Tables!G29</f>
        <v>0.29629629629629628</v>
      </c>
    </row>
    <row r="10" spans="2:17" x14ac:dyDescent="0.25">
      <c r="B10" s="69" t="s">
        <v>17</v>
      </c>
      <c r="C10" s="10">
        <f>Tables!C10</f>
        <v>4</v>
      </c>
      <c r="D10" s="56">
        <f>Tables!D10</f>
        <v>0.22222222222222221</v>
      </c>
      <c r="E10" s="10">
        <f>Tables!C20</f>
        <v>2</v>
      </c>
      <c r="F10" s="38">
        <f>Tables!D20</f>
        <v>0.1111111111111111</v>
      </c>
      <c r="G10" s="1">
        <f>Tables!C30</f>
        <v>1</v>
      </c>
      <c r="H10" s="56">
        <f>Tables!D30</f>
        <v>5.5555555555555552E-2</v>
      </c>
      <c r="J10" s="69" t="s">
        <v>17</v>
      </c>
      <c r="K10" s="10">
        <f>Tables!F10</f>
        <v>8</v>
      </c>
      <c r="L10" s="56">
        <f>Tables!G10</f>
        <v>0.29629629629629628</v>
      </c>
      <c r="M10" s="10">
        <f>Tables!F20</f>
        <v>7</v>
      </c>
      <c r="N10" s="38">
        <f>Tables!G20</f>
        <v>0.25925925925925924</v>
      </c>
      <c r="O10" s="1">
        <f>Tables!F30</f>
        <v>6</v>
      </c>
      <c r="P10" s="56">
        <f>Tables!G30</f>
        <v>0.22222222222222221</v>
      </c>
    </row>
    <row r="11" spans="2:17" x14ac:dyDescent="0.25">
      <c r="B11" s="71" t="s">
        <v>15</v>
      </c>
      <c r="C11" s="10">
        <f>Tables!C11</f>
        <v>6</v>
      </c>
      <c r="D11" s="56">
        <f>Tables!D11</f>
        <v>0.33333333333333331</v>
      </c>
      <c r="E11" s="10">
        <f>Tables!C21</f>
        <v>2</v>
      </c>
      <c r="F11" s="38">
        <f>Tables!D21</f>
        <v>0.1111111111111111</v>
      </c>
      <c r="G11" s="1">
        <f>Tables!C31</f>
        <v>1</v>
      </c>
      <c r="H11" s="56">
        <f>Tables!D31</f>
        <v>5.5555555555555552E-2</v>
      </c>
      <c r="J11" s="71" t="s">
        <v>15</v>
      </c>
      <c r="K11" s="10">
        <f>Tables!F11</f>
        <v>8</v>
      </c>
      <c r="L11" s="56">
        <f>Tables!G11</f>
        <v>0.29629629629629628</v>
      </c>
      <c r="M11" s="10">
        <f>Tables!F21</f>
        <v>4</v>
      </c>
      <c r="N11" s="38">
        <f>Tables!G21</f>
        <v>0.14814814814814814</v>
      </c>
      <c r="O11" s="1">
        <f>Tables!F31</f>
        <v>9</v>
      </c>
      <c r="P11" s="56">
        <f>Tables!G31</f>
        <v>0.33333333333333331</v>
      </c>
    </row>
    <row r="12" spans="2:17" ht="15.75" thickBot="1" x14ac:dyDescent="0.3">
      <c r="B12" s="73" t="s">
        <v>12</v>
      </c>
      <c r="C12" s="11">
        <f>Tables!C12</f>
        <v>3</v>
      </c>
      <c r="D12" s="75">
        <f>Tables!D12</f>
        <v>0.16666666666666666</v>
      </c>
      <c r="E12" s="11">
        <f>Tables!C22</f>
        <v>0</v>
      </c>
      <c r="F12" s="40">
        <f>Tables!D22</f>
        <v>0</v>
      </c>
      <c r="G12" s="17">
        <f>Tables!C32</f>
        <v>3</v>
      </c>
      <c r="H12" s="75">
        <f>Tables!D32</f>
        <v>0.16666666666666666</v>
      </c>
      <c r="J12" s="73" t="s">
        <v>12</v>
      </c>
      <c r="K12" s="11">
        <f>Tables!F12</f>
        <v>5</v>
      </c>
      <c r="L12" s="75">
        <f>Tables!G12</f>
        <v>0.18518518518518517</v>
      </c>
      <c r="M12" s="11">
        <f>Tables!F22</f>
        <v>4</v>
      </c>
      <c r="N12" s="40">
        <f>Tables!G22</f>
        <v>0.14814814814814814</v>
      </c>
      <c r="O12" s="17">
        <f>Tables!F32</f>
        <v>9</v>
      </c>
      <c r="P12" s="75">
        <f>Tables!G32</f>
        <v>0.33333333333333331</v>
      </c>
    </row>
    <row r="13" spans="2:17" ht="15.75" thickBot="1" x14ac:dyDescent="0.3"/>
    <row r="14" spans="2:17" ht="32.25" thickBot="1" x14ac:dyDescent="0.55000000000000004">
      <c r="B14" s="158" t="s">
        <v>20</v>
      </c>
      <c r="C14" s="159"/>
      <c r="D14" s="159"/>
      <c r="E14" s="159"/>
      <c r="F14" s="159"/>
      <c r="G14" s="159"/>
      <c r="H14" s="160"/>
      <c r="J14" s="161" t="s">
        <v>21</v>
      </c>
      <c r="K14" s="162"/>
      <c r="L14" s="162"/>
      <c r="M14" s="162"/>
      <c r="N14" s="162"/>
      <c r="O14" s="162"/>
      <c r="P14" s="163"/>
    </row>
    <row r="15" spans="2:17" ht="15.75" thickBot="1" x14ac:dyDescent="0.3">
      <c r="B15" s="84"/>
      <c r="C15" s="152" t="s">
        <v>60</v>
      </c>
      <c r="D15" s="153"/>
      <c r="E15" s="154" t="s">
        <v>61</v>
      </c>
      <c r="F15" s="155"/>
      <c r="G15" s="156" t="s">
        <v>62</v>
      </c>
      <c r="H15" s="157"/>
      <c r="J15" s="84"/>
      <c r="K15" s="152" t="s">
        <v>60</v>
      </c>
      <c r="L15" s="153"/>
      <c r="M15" s="154" t="s">
        <v>61</v>
      </c>
      <c r="N15" s="155"/>
      <c r="O15" s="156" t="s">
        <v>62</v>
      </c>
      <c r="P15" s="157"/>
    </row>
    <row r="16" spans="2:17" x14ac:dyDescent="0.25">
      <c r="B16" s="55" t="s">
        <v>13</v>
      </c>
      <c r="C16" s="10">
        <f>Tables!I4</f>
        <v>6</v>
      </c>
      <c r="D16" s="56">
        <f>Tables!J4</f>
        <v>0.2608695652173913</v>
      </c>
      <c r="E16" s="10">
        <f>Tables!I14</f>
        <v>2</v>
      </c>
      <c r="F16" s="38">
        <f>Tables!J14</f>
        <v>8.6956521739130432E-2</v>
      </c>
      <c r="G16" s="1">
        <f>Tables!I24</f>
        <v>4</v>
      </c>
      <c r="H16" s="56">
        <f>Tables!J24</f>
        <v>0.17391304347826086</v>
      </c>
      <c r="J16" s="55" t="s">
        <v>13</v>
      </c>
      <c r="K16" s="10">
        <f>Tables!L4</f>
        <v>3</v>
      </c>
      <c r="L16" s="56">
        <f>Tables!M4</f>
        <v>0.15789473684210525</v>
      </c>
      <c r="M16" s="10">
        <f>Tables!L14</f>
        <v>1</v>
      </c>
      <c r="N16" s="38">
        <f>Tables!M14</f>
        <v>5.2631578947368418E-2</v>
      </c>
      <c r="O16" s="1">
        <f>Tables!L24</f>
        <v>2</v>
      </c>
      <c r="P16" s="56">
        <f>Tables!M24</f>
        <v>0.10526315789473684</v>
      </c>
    </row>
    <row r="17" spans="2:17" x14ac:dyDescent="0.25">
      <c r="B17" s="53" t="s">
        <v>18</v>
      </c>
      <c r="C17" s="10">
        <f>Tables!I5</f>
        <v>8</v>
      </c>
      <c r="D17" s="56">
        <f>Tables!J5</f>
        <v>0.34782608695652173</v>
      </c>
      <c r="E17" s="10">
        <f>Tables!I15</f>
        <v>1</v>
      </c>
      <c r="F17" s="38">
        <f>Tables!J15</f>
        <v>4.3478260869565216E-2</v>
      </c>
      <c r="G17" s="1">
        <f>Tables!I25</f>
        <v>5</v>
      </c>
      <c r="H17" s="56">
        <f>Tables!J25</f>
        <v>0.21739130434782608</v>
      </c>
      <c r="J17" s="53" t="s">
        <v>18</v>
      </c>
      <c r="K17" s="10">
        <f>Tables!L5</f>
        <v>5</v>
      </c>
      <c r="L17" s="56">
        <f>Tables!M5</f>
        <v>0.26315789473684209</v>
      </c>
      <c r="M17" s="10">
        <f>Tables!L15</f>
        <v>1</v>
      </c>
      <c r="N17" s="38">
        <f>Tables!M15</f>
        <v>5.2631578947368418E-2</v>
      </c>
      <c r="O17" s="1">
        <f>Tables!L25</f>
        <v>2</v>
      </c>
      <c r="P17" s="56">
        <f>Tables!M25</f>
        <v>0.10526315789473684</v>
      </c>
    </row>
    <row r="18" spans="2:17" x14ac:dyDescent="0.25">
      <c r="B18" s="60" t="s">
        <v>21</v>
      </c>
      <c r="C18" s="10">
        <f>Tables!I6</f>
        <v>6</v>
      </c>
      <c r="D18" s="56">
        <f>Tables!J6</f>
        <v>0.2608695652173913</v>
      </c>
      <c r="E18" s="10">
        <f>Tables!I16</f>
        <v>2</v>
      </c>
      <c r="F18" s="38">
        <f>Tables!J16</f>
        <v>8.6956521739130432E-2</v>
      </c>
      <c r="G18" s="1">
        <f>Tables!I26</f>
        <v>4</v>
      </c>
      <c r="H18" s="56">
        <f>Tables!J26</f>
        <v>0.17391304347826086</v>
      </c>
      <c r="J18" s="58" t="s">
        <v>20</v>
      </c>
      <c r="K18" s="10">
        <f>Tables!L6</f>
        <v>6</v>
      </c>
      <c r="L18" s="56">
        <f>Tables!M6</f>
        <v>0.31578947368421051</v>
      </c>
      <c r="M18" s="10">
        <f>Tables!L16</f>
        <v>2</v>
      </c>
      <c r="N18" s="38">
        <f>Tables!M16</f>
        <v>0.10526315789473684</v>
      </c>
      <c r="O18" s="1">
        <f>Tables!L26</f>
        <v>1</v>
      </c>
      <c r="P18" s="56">
        <f>Tables!M26</f>
        <v>5.2631578947368418E-2</v>
      </c>
    </row>
    <row r="19" spans="2:17" x14ac:dyDescent="0.25">
      <c r="B19" s="62" t="s">
        <v>14</v>
      </c>
      <c r="C19" s="10">
        <f>Tables!I7</f>
        <v>3</v>
      </c>
      <c r="D19" s="56">
        <f>Tables!J7</f>
        <v>0.13043478260869565</v>
      </c>
      <c r="E19" s="10">
        <f>Tables!I17</f>
        <v>1</v>
      </c>
      <c r="F19" s="38">
        <f>Tables!J17</f>
        <v>4.3478260869565216E-2</v>
      </c>
      <c r="G19" s="1">
        <f>Tables!I27</f>
        <v>5</v>
      </c>
      <c r="H19" s="56">
        <f>Tables!J27</f>
        <v>0.21739130434782608</v>
      </c>
      <c r="J19" s="62" t="s">
        <v>14</v>
      </c>
      <c r="K19" s="10">
        <f>Tables!L7</f>
        <v>2</v>
      </c>
      <c r="L19" s="56">
        <f>Tables!M7</f>
        <v>0.10526315789473684</v>
      </c>
      <c r="M19" s="10">
        <f>Tables!L17</f>
        <v>0</v>
      </c>
      <c r="N19" s="38">
        <f>Tables!M17</f>
        <v>0</v>
      </c>
      <c r="O19" s="1">
        <f>Tables!L27</f>
        <v>3</v>
      </c>
      <c r="P19" s="56">
        <f>Tables!M27</f>
        <v>0.15789473684210525</v>
      </c>
    </row>
    <row r="20" spans="2:17" x14ac:dyDescent="0.25">
      <c r="B20" s="64" t="s">
        <v>19</v>
      </c>
      <c r="C20" s="10">
        <f>Tables!I8</f>
        <v>3</v>
      </c>
      <c r="D20" s="56">
        <f>Tables!J8</f>
        <v>0.13043478260869565</v>
      </c>
      <c r="E20" s="10">
        <f>Tables!I18</f>
        <v>1</v>
      </c>
      <c r="F20" s="38">
        <f>Tables!J18</f>
        <v>4.3478260869565216E-2</v>
      </c>
      <c r="G20" s="1">
        <f>Tables!I28</f>
        <v>5</v>
      </c>
      <c r="H20" s="56">
        <f>Tables!J28</f>
        <v>0.21739130434782608</v>
      </c>
      <c r="J20" s="64" t="s">
        <v>19</v>
      </c>
      <c r="K20" s="10">
        <f>Tables!L8</f>
        <v>2</v>
      </c>
      <c r="L20" s="56">
        <f>Tables!M8</f>
        <v>0.10526315789473684</v>
      </c>
      <c r="M20" s="10">
        <f>Tables!L18</f>
        <v>1</v>
      </c>
      <c r="N20" s="38">
        <f>Tables!M18</f>
        <v>5.2631578947368418E-2</v>
      </c>
      <c r="O20" s="1">
        <f>Tables!L28</f>
        <v>2</v>
      </c>
      <c r="P20" s="56">
        <f>Tables!M28</f>
        <v>0.10526315789473684</v>
      </c>
    </row>
    <row r="21" spans="2:17" x14ac:dyDescent="0.25">
      <c r="B21" s="67" t="s">
        <v>16</v>
      </c>
      <c r="C21" s="10">
        <f>Tables!I9</f>
        <v>8</v>
      </c>
      <c r="D21" s="56">
        <f>Tables!J9</f>
        <v>0.34782608695652173</v>
      </c>
      <c r="E21" s="10">
        <f>Tables!I19</f>
        <v>3</v>
      </c>
      <c r="F21" s="38">
        <f>Tables!J19</f>
        <v>0.13043478260869565</v>
      </c>
      <c r="G21" s="1">
        <f>Tables!I29</f>
        <v>3</v>
      </c>
      <c r="H21" s="56">
        <f>Tables!J29</f>
        <v>0.13043478260869565</v>
      </c>
      <c r="J21" s="67" t="s">
        <v>16</v>
      </c>
      <c r="K21" s="10">
        <f>Tables!L9</f>
        <v>7</v>
      </c>
      <c r="L21" s="56">
        <f>Tables!M9</f>
        <v>0.36842105263157893</v>
      </c>
      <c r="M21" s="10">
        <f>Tables!L19</f>
        <v>1</v>
      </c>
      <c r="N21" s="38">
        <f>Tables!M19</f>
        <v>5.2631578947368418E-2</v>
      </c>
      <c r="O21" s="1">
        <f>Tables!L29</f>
        <v>2</v>
      </c>
      <c r="P21" s="56">
        <f>Tables!M29</f>
        <v>0.10526315789473684</v>
      </c>
    </row>
    <row r="22" spans="2:17" x14ac:dyDescent="0.25">
      <c r="B22" s="69" t="s">
        <v>17</v>
      </c>
      <c r="C22" s="10">
        <f>Tables!I10</f>
        <v>5</v>
      </c>
      <c r="D22" s="56">
        <f>Tables!J10</f>
        <v>0.21739130434782608</v>
      </c>
      <c r="E22" s="10">
        <f>Tables!I20</f>
        <v>2</v>
      </c>
      <c r="F22" s="38">
        <f>Tables!J20</f>
        <v>8.6956521739130432E-2</v>
      </c>
      <c r="G22" s="1">
        <f>Tables!I30</f>
        <v>4</v>
      </c>
      <c r="H22" s="56">
        <f>Tables!J30</f>
        <v>0.17391304347826086</v>
      </c>
      <c r="J22" s="69" t="s">
        <v>17</v>
      </c>
      <c r="K22" s="10">
        <f>Tables!L10</f>
        <v>5</v>
      </c>
      <c r="L22" s="56">
        <f>Tables!M10</f>
        <v>0.26315789473684209</v>
      </c>
      <c r="M22" s="10">
        <f>Tables!L20</f>
        <v>2</v>
      </c>
      <c r="N22" s="38">
        <f>Tables!M20</f>
        <v>0.10526315789473684</v>
      </c>
      <c r="O22" s="1">
        <f>Tables!L30</f>
        <v>1</v>
      </c>
      <c r="P22" s="56">
        <f>Tables!M30</f>
        <v>5.2631578947368418E-2</v>
      </c>
    </row>
    <row r="23" spans="2:17" x14ac:dyDescent="0.25">
      <c r="B23" s="71" t="s">
        <v>15</v>
      </c>
      <c r="C23" s="10">
        <f>Tables!I11</f>
        <v>4</v>
      </c>
      <c r="D23" s="56">
        <f>Tables!J11</f>
        <v>0.17391304347826086</v>
      </c>
      <c r="E23" s="10">
        <f>Tables!I21</f>
        <v>3</v>
      </c>
      <c r="F23" s="38">
        <f>Tables!J21</f>
        <v>0.13043478260869565</v>
      </c>
      <c r="G23" s="1">
        <f>Tables!I31</f>
        <v>3</v>
      </c>
      <c r="H23" s="56">
        <f>Tables!J31</f>
        <v>0.13043478260869565</v>
      </c>
      <c r="J23" s="71" t="s">
        <v>15</v>
      </c>
      <c r="K23" s="10">
        <f>Tables!L11</f>
        <v>3</v>
      </c>
      <c r="L23" s="56">
        <f>Tables!M11</f>
        <v>0.15789473684210525</v>
      </c>
      <c r="M23" s="10">
        <f>Tables!L21</f>
        <v>1</v>
      </c>
      <c r="N23" s="38">
        <f>Tables!M21</f>
        <v>5.2631578947368418E-2</v>
      </c>
      <c r="O23" s="1">
        <f>Tables!L31</f>
        <v>2</v>
      </c>
      <c r="P23" s="56">
        <f>Tables!M31</f>
        <v>0.10526315789473684</v>
      </c>
    </row>
    <row r="24" spans="2:17" ht="15.75" thickBot="1" x14ac:dyDescent="0.3">
      <c r="B24" s="73" t="s">
        <v>12</v>
      </c>
      <c r="C24" s="11">
        <f>Tables!I12</f>
        <v>7</v>
      </c>
      <c r="D24" s="75">
        <f>Tables!J12</f>
        <v>0.30434782608695654</v>
      </c>
      <c r="E24" s="11">
        <f>Tables!I22</f>
        <v>5</v>
      </c>
      <c r="F24" s="40">
        <f>Tables!J22</f>
        <v>0.21739130434782608</v>
      </c>
      <c r="G24" s="17">
        <f>Tables!I32</f>
        <v>1</v>
      </c>
      <c r="H24" s="75">
        <f>Tables!J32</f>
        <v>4.3478260869565216E-2</v>
      </c>
      <c r="J24" s="73" t="s">
        <v>12</v>
      </c>
      <c r="K24" s="11">
        <f>Tables!L12</f>
        <v>6</v>
      </c>
      <c r="L24" s="75">
        <f>Tables!M12</f>
        <v>0.31578947368421051</v>
      </c>
      <c r="M24" s="11">
        <f>Tables!L22</f>
        <v>1</v>
      </c>
      <c r="N24" s="40">
        <f>Tables!M22</f>
        <v>5.2631578947368418E-2</v>
      </c>
      <c r="O24" s="17">
        <f>Tables!L32</f>
        <v>2</v>
      </c>
      <c r="P24" s="75">
        <f>Tables!M32</f>
        <v>0.10526315789473684</v>
      </c>
    </row>
    <row r="25" spans="2:17" s="82" customFormat="1" ht="15.75" thickBot="1" x14ac:dyDescent="0.3">
      <c r="Q25" s="83"/>
    </row>
    <row r="26" spans="2:17" ht="32.25" thickBot="1" x14ac:dyDescent="0.55000000000000004">
      <c r="B26" s="164" t="s">
        <v>14</v>
      </c>
      <c r="C26" s="165"/>
      <c r="D26" s="165"/>
      <c r="E26" s="165"/>
      <c r="F26" s="165"/>
      <c r="G26" s="165"/>
      <c r="H26" s="166"/>
      <c r="J26" s="167" t="s">
        <v>19</v>
      </c>
      <c r="K26" s="168"/>
      <c r="L26" s="168"/>
      <c r="M26" s="168"/>
      <c r="N26" s="168"/>
      <c r="O26" s="168"/>
      <c r="P26" s="169"/>
    </row>
    <row r="27" spans="2:17" ht="15.75" thickBot="1" x14ac:dyDescent="0.3">
      <c r="B27" s="84"/>
      <c r="C27" s="152" t="s">
        <v>60</v>
      </c>
      <c r="D27" s="153"/>
      <c r="E27" s="154" t="s">
        <v>61</v>
      </c>
      <c r="F27" s="155"/>
      <c r="G27" s="156" t="s">
        <v>62</v>
      </c>
      <c r="H27" s="157"/>
      <c r="J27" s="84"/>
      <c r="K27" s="152" t="s">
        <v>60</v>
      </c>
      <c r="L27" s="153"/>
      <c r="M27" s="154" t="s">
        <v>61</v>
      </c>
      <c r="N27" s="155"/>
      <c r="O27" s="156" t="s">
        <v>62</v>
      </c>
      <c r="P27" s="157"/>
    </row>
    <row r="28" spans="2:17" x14ac:dyDescent="0.25">
      <c r="B28" s="85" t="s">
        <v>13</v>
      </c>
      <c r="C28" s="10">
        <f>Tables!O4</f>
        <v>4</v>
      </c>
      <c r="D28" s="56">
        <f>Tables!P4</f>
        <v>0.25</v>
      </c>
      <c r="E28" s="10">
        <f>Tables!O14</f>
        <v>2</v>
      </c>
      <c r="F28" s="38">
        <f>Tables!P14</f>
        <v>0.125</v>
      </c>
      <c r="G28" s="1">
        <f>Tables!O24</f>
        <v>3</v>
      </c>
      <c r="H28" s="56">
        <f>Tables!P24</f>
        <v>0.1875</v>
      </c>
      <c r="J28" s="55" t="s">
        <v>13</v>
      </c>
      <c r="K28" s="10">
        <f>Tables!R4</f>
        <v>4</v>
      </c>
      <c r="L28" s="56">
        <f>Tables!S4</f>
        <v>0.23529411764705882</v>
      </c>
      <c r="M28" s="10">
        <f>Tables!R14</f>
        <v>1</v>
      </c>
      <c r="N28" s="38">
        <f>Tables!S14</f>
        <v>5.8823529411764705E-2</v>
      </c>
      <c r="O28" s="1">
        <f>Tables!R24</f>
        <v>1</v>
      </c>
      <c r="P28" s="56">
        <f>Tables!S24</f>
        <v>5.8823529411764705E-2</v>
      </c>
    </row>
    <row r="29" spans="2:17" x14ac:dyDescent="0.25">
      <c r="B29" s="86" t="s">
        <v>18</v>
      </c>
      <c r="C29" s="10">
        <f>Tables!O5</f>
        <v>5</v>
      </c>
      <c r="D29" s="56">
        <f>Tables!P5</f>
        <v>0.3125</v>
      </c>
      <c r="E29" s="10">
        <f>Tables!O15</f>
        <v>4</v>
      </c>
      <c r="F29" s="38">
        <f>Tables!P15</f>
        <v>0.25</v>
      </c>
      <c r="G29" s="1">
        <f>Tables!O25</f>
        <v>1</v>
      </c>
      <c r="H29" s="56">
        <f>Tables!P25</f>
        <v>6.25E-2</v>
      </c>
      <c r="J29" s="53" t="s">
        <v>18</v>
      </c>
      <c r="K29" s="10">
        <f>Tables!R5</f>
        <v>7</v>
      </c>
      <c r="L29" s="56">
        <f>Tables!S5</f>
        <v>0.41176470588235292</v>
      </c>
      <c r="M29" s="10">
        <f>Tables!R15</f>
        <v>1</v>
      </c>
      <c r="N29" s="38">
        <f>Tables!S15</f>
        <v>5.8823529411764705E-2</v>
      </c>
      <c r="O29" s="1">
        <f>Tables!R25</f>
        <v>1</v>
      </c>
      <c r="P29" s="56">
        <f>Tables!S25</f>
        <v>5.8823529411764705E-2</v>
      </c>
    </row>
    <row r="30" spans="2:17" x14ac:dyDescent="0.25">
      <c r="B30" s="87" t="s">
        <v>20</v>
      </c>
      <c r="C30" s="10">
        <f>Tables!O6</f>
        <v>3</v>
      </c>
      <c r="D30" s="56">
        <f>Tables!P6</f>
        <v>0.1875</v>
      </c>
      <c r="E30" s="10">
        <f>Tables!O16</f>
        <v>1</v>
      </c>
      <c r="F30" s="38">
        <f>Tables!P16</f>
        <v>6.25E-2</v>
      </c>
      <c r="G30" s="1">
        <f>Tables!O26</f>
        <v>4</v>
      </c>
      <c r="H30" s="56">
        <f>Tables!P26</f>
        <v>0.25</v>
      </c>
      <c r="J30" s="58" t="s">
        <v>20</v>
      </c>
      <c r="K30" s="10">
        <f>Tables!R6</f>
        <v>3</v>
      </c>
      <c r="L30" s="56">
        <f>Tables!S6</f>
        <v>0.17647058823529413</v>
      </c>
      <c r="M30" s="10">
        <f>Tables!R16</f>
        <v>0</v>
      </c>
      <c r="N30" s="38">
        <f>Tables!S16</f>
        <v>0</v>
      </c>
      <c r="O30" s="1">
        <f>Tables!R26</f>
        <v>2</v>
      </c>
      <c r="P30" s="56">
        <f>Tables!S26</f>
        <v>0.11764705882352941</v>
      </c>
    </row>
    <row r="31" spans="2:17" x14ac:dyDescent="0.25">
      <c r="B31" s="88" t="s">
        <v>21</v>
      </c>
      <c r="C31" s="10">
        <f>Tables!O7</f>
        <v>2</v>
      </c>
      <c r="D31" s="56">
        <f>Tables!P7</f>
        <v>0.125</v>
      </c>
      <c r="E31" s="10">
        <f>Tables!O17</f>
        <v>2</v>
      </c>
      <c r="F31" s="38">
        <f>Tables!P17</f>
        <v>0.125</v>
      </c>
      <c r="G31" s="1">
        <f>Tables!O27</f>
        <v>3</v>
      </c>
      <c r="H31" s="56">
        <f>Tables!P27</f>
        <v>0.1875</v>
      </c>
      <c r="J31" s="60" t="s">
        <v>21</v>
      </c>
      <c r="K31" s="10">
        <f>Tables!R7</f>
        <v>2</v>
      </c>
      <c r="L31" s="56">
        <f>Tables!S7</f>
        <v>0.11764705882352941</v>
      </c>
      <c r="M31" s="10">
        <f>Tables!R17</f>
        <v>0</v>
      </c>
      <c r="N31" s="38">
        <f>Tables!S17</f>
        <v>0</v>
      </c>
      <c r="O31" s="1">
        <f>Tables!R27</f>
        <v>2</v>
      </c>
      <c r="P31" s="56">
        <f>Tables!S27</f>
        <v>0.11764705882352941</v>
      </c>
    </row>
    <row r="32" spans="2:17" x14ac:dyDescent="0.25">
      <c r="B32" s="89" t="s">
        <v>19</v>
      </c>
      <c r="C32" s="10">
        <f>Tables!O8</f>
        <v>7</v>
      </c>
      <c r="D32" s="56">
        <f>Tables!P8</f>
        <v>0.4375</v>
      </c>
      <c r="E32" s="10">
        <f>Tables!O18</f>
        <v>4</v>
      </c>
      <c r="F32" s="38">
        <f>Tables!P18</f>
        <v>0.25</v>
      </c>
      <c r="G32" s="1">
        <f>Tables!O28</f>
        <v>1</v>
      </c>
      <c r="H32" s="56">
        <f>Tables!P28</f>
        <v>6.25E-2</v>
      </c>
      <c r="J32" s="62" t="s">
        <v>14</v>
      </c>
      <c r="K32" s="10">
        <f>Tables!R8</f>
        <v>7</v>
      </c>
      <c r="L32" s="56">
        <f>Tables!S8</f>
        <v>0.41176470588235292</v>
      </c>
      <c r="M32" s="10">
        <f>Tables!R18</f>
        <v>1</v>
      </c>
      <c r="N32" s="38">
        <f>Tables!S18</f>
        <v>5.8823529411764705E-2</v>
      </c>
      <c r="O32" s="1">
        <f>Tables!R28</f>
        <v>1</v>
      </c>
      <c r="P32" s="56">
        <f>Tables!S28</f>
        <v>5.8823529411764705E-2</v>
      </c>
    </row>
    <row r="33" spans="2:17" x14ac:dyDescent="0.25">
      <c r="B33" s="90" t="s">
        <v>16</v>
      </c>
      <c r="C33" s="10">
        <f>Tables!O9</f>
        <v>3</v>
      </c>
      <c r="D33" s="56">
        <f>Tables!P9</f>
        <v>0.1875</v>
      </c>
      <c r="E33" s="10">
        <f>Tables!O19</f>
        <v>1</v>
      </c>
      <c r="F33" s="38">
        <f>Tables!P19</f>
        <v>6.25E-2</v>
      </c>
      <c r="G33" s="1">
        <f>Tables!O29</f>
        <v>4</v>
      </c>
      <c r="H33" s="56">
        <f>Tables!P29</f>
        <v>0.25</v>
      </c>
      <c r="J33" s="67" t="s">
        <v>16</v>
      </c>
      <c r="K33" s="10">
        <f>Tables!R9</f>
        <v>2</v>
      </c>
      <c r="L33" s="56">
        <f>Tables!S9</f>
        <v>0.11764705882352941</v>
      </c>
      <c r="M33" s="10">
        <f>Tables!R19</f>
        <v>1</v>
      </c>
      <c r="N33" s="38">
        <f>Tables!S19</f>
        <v>5.8823529411764705E-2</v>
      </c>
      <c r="O33" s="1">
        <f>Tables!R29</f>
        <v>1</v>
      </c>
      <c r="P33" s="56">
        <f>Tables!S29</f>
        <v>5.8823529411764705E-2</v>
      </c>
    </row>
    <row r="34" spans="2:17" x14ac:dyDescent="0.25">
      <c r="B34" s="91" t="s">
        <v>17</v>
      </c>
      <c r="C34" s="10">
        <f>Tables!O10</f>
        <v>4</v>
      </c>
      <c r="D34" s="56">
        <f>Tables!P10</f>
        <v>0.25</v>
      </c>
      <c r="E34" s="10">
        <f>Tables!O20</f>
        <v>1</v>
      </c>
      <c r="F34" s="38">
        <f>Tables!P20</f>
        <v>6.25E-2</v>
      </c>
      <c r="G34" s="1">
        <f>Tables!O30</f>
        <v>4</v>
      </c>
      <c r="H34" s="56">
        <f>Tables!P30</f>
        <v>0.25</v>
      </c>
      <c r="J34" s="69" t="s">
        <v>17</v>
      </c>
      <c r="K34" s="10">
        <f>Tables!R10</f>
        <v>4</v>
      </c>
      <c r="L34" s="56">
        <f>Tables!S10</f>
        <v>0.23529411764705882</v>
      </c>
      <c r="M34" s="10">
        <f>Tables!R20</f>
        <v>1</v>
      </c>
      <c r="N34" s="38">
        <f>Tables!S20</f>
        <v>5.8823529411764705E-2</v>
      </c>
      <c r="O34" s="1">
        <f>Tables!R30</f>
        <v>1</v>
      </c>
      <c r="P34" s="56">
        <f>Tables!S30</f>
        <v>5.8823529411764705E-2</v>
      </c>
    </row>
    <row r="35" spans="2:17" x14ac:dyDescent="0.25">
      <c r="B35" s="92" t="s">
        <v>15</v>
      </c>
      <c r="C35" s="10">
        <f>Tables!O11</f>
        <v>3</v>
      </c>
      <c r="D35" s="56">
        <f>Tables!P11</f>
        <v>0.1875</v>
      </c>
      <c r="E35" s="10">
        <f>Tables!O21</f>
        <v>1</v>
      </c>
      <c r="F35" s="38">
        <f>Tables!P21</f>
        <v>6.25E-2</v>
      </c>
      <c r="G35" s="1">
        <f>Tables!O31</f>
        <v>4</v>
      </c>
      <c r="H35" s="56">
        <f>Tables!P31</f>
        <v>0.25</v>
      </c>
      <c r="J35" s="71" t="s">
        <v>15</v>
      </c>
      <c r="K35" s="10">
        <f>Tables!R11</f>
        <v>3</v>
      </c>
      <c r="L35" s="56">
        <f>Tables!S11</f>
        <v>0.17647058823529413</v>
      </c>
      <c r="M35" s="10">
        <f>Tables!R21</f>
        <v>2</v>
      </c>
      <c r="N35" s="38">
        <f>Tables!S21</f>
        <v>0.11764705882352941</v>
      </c>
      <c r="O35" s="1">
        <f>Tables!R31</f>
        <v>0</v>
      </c>
      <c r="P35" s="56">
        <f>Tables!S31</f>
        <v>0</v>
      </c>
    </row>
    <row r="36" spans="2:17" ht="15.75" thickBot="1" x14ac:dyDescent="0.3">
      <c r="B36" s="93" t="s">
        <v>12</v>
      </c>
      <c r="C36" s="11">
        <f>Tables!O12</f>
        <v>3</v>
      </c>
      <c r="D36" s="75">
        <f>Tables!P12</f>
        <v>0.1875</v>
      </c>
      <c r="E36" s="11">
        <f>Tables!O22</f>
        <v>1</v>
      </c>
      <c r="F36" s="40">
        <f>Tables!P22</f>
        <v>6.25E-2</v>
      </c>
      <c r="G36" s="17">
        <f>Tables!O32</f>
        <v>4</v>
      </c>
      <c r="H36" s="75">
        <f>Tables!P32</f>
        <v>0.25</v>
      </c>
      <c r="J36" s="73" t="s">
        <v>12</v>
      </c>
      <c r="K36" s="11">
        <f>Tables!R12</f>
        <v>2</v>
      </c>
      <c r="L36" s="75">
        <f>Tables!S12</f>
        <v>0.11764705882352941</v>
      </c>
      <c r="M36" s="11">
        <f>Tables!R22</f>
        <v>0</v>
      </c>
      <c r="N36" s="40">
        <f>Tables!S22</f>
        <v>0</v>
      </c>
      <c r="O36" s="17">
        <f>Tables!R32</f>
        <v>2</v>
      </c>
      <c r="P36" s="75">
        <f>Tables!S32</f>
        <v>0.11764705882352941</v>
      </c>
    </row>
    <row r="37" spans="2:17" s="82" customFormat="1" ht="15.75" thickBot="1" x14ac:dyDescent="0.3">
      <c r="Q37" s="83"/>
    </row>
    <row r="38" spans="2:17" ht="32.25" thickBot="1" x14ac:dyDescent="0.55000000000000004">
      <c r="B38" s="170" t="s">
        <v>17</v>
      </c>
      <c r="C38" s="171"/>
      <c r="D38" s="171"/>
      <c r="E38" s="171"/>
      <c r="F38" s="171"/>
      <c r="G38" s="171"/>
      <c r="H38" s="172"/>
      <c r="J38" s="176" t="s">
        <v>16</v>
      </c>
      <c r="K38" s="177"/>
      <c r="L38" s="177"/>
      <c r="M38" s="177"/>
      <c r="N38" s="177"/>
      <c r="O38" s="177"/>
      <c r="P38" s="178"/>
    </row>
    <row r="39" spans="2:17" ht="15.75" thickBot="1" x14ac:dyDescent="0.3">
      <c r="B39" s="84"/>
      <c r="C39" s="152" t="s">
        <v>60</v>
      </c>
      <c r="D39" s="153"/>
      <c r="E39" s="154" t="s">
        <v>61</v>
      </c>
      <c r="F39" s="155"/>
      <c r="G39" s="156" t="s">
        <v>62</v>
      </c>
      <c r="H39" s="157"/>
      <c r="J39" s="84"/>
      <c r="K39" s="152" t="s">
        <v>60</v>
      </c>
      <c r="L39" s="153"/>
      <c r="M39" s="154" t="s">
        <v>61</v>
      </c>
      <c r="N39" s="155"/>
      <c r="O39" s="156" t="s">
        <v>62</v>
      </c>
      <c r="P39" s="157"/>
    </row>
    <row r="40" spans="2:17" x14ac:dyDescent="0.25">
      <c r="B40" s="55" t="s">
        <v>13</v>
      </c>
      <c r="C40" s="10">
        <f>Tables!X4</f>
        <v>4</v>
      </c>
      <c r="D40" s="56">
        <f>Tables!Y4</f>
        <v>0.16666666666666666</v>
      </c>
      <c r="E40" s="10">
        <f>Tables!X14</f>
        <v>2</v>
      </c>
      <c r="F40" s="38">
        <f>Tables!Y14</f>
        <v>8.3333333333333329E-2</v>
      </c>
      <c r="G40" s="1">
        <f>Tables!X24</f>
        <v>2</v>
      </c>
      <c r="H40" s="56">
        <f>Tables!Y24</f>
        <v>8.3333333333333329E-2</v>
      </c>
      <c r="J40" s="55" t="s">
        <v>13</v>
      </c>
      <c r="K40" s="10">
        <f>Tables!U4</f>
        <v>7</v>
      </c>
      <c r="L40" s="56">
        <f>Tables!V4</f>
        <v>0.31818181818181818</v>
      </c>
      <c r="M40" s="10">
        <f>Tables!U14</f>
        <v>2</v>
      </c>
      <c r="N40" s="38">
        <f>Tables!V14</f>
        <v>9.0909090909090912E-2</v>
      </c>
      <c r="O40" s="1">
        <f>Tables!U24</f>
        <v>2</v>
      </c>
      <c r="P40" s="56">
        <f>Tables!V24</f>
        <v>9.0909090909090912E-2</v>
      </c>
    </row>
    <row r="41" spans="2:17" x14ac:dyDescent="0.25">
      <c r="B41" s="53" t="s">
        <v>18</v>
      </c>
      <c r="C41" s="10">
        <f>Tables!X5</f>
        <v>8</v>
      </c>
      <c r="D41" s="56">
        <f>Tables!Y5</f>
        <v>0.33333333333333331</v>
      </c>
      <c r="E41" s="10">
        <f>Tables!X15</f>
        <v>2</v>
      </c>
      <c r="F41" s="38">
        <f>Tables!Y15</f>
        <v>8.3333333333333329E-2</v>
      </c>
      <c r="G41" s="1">
        <f>Tables!X25</f>
        <v>2</v>
      </c>
      <c r="H41" s="56">
        <f>Tables!Y25</f>
        <v>8.3333333333333329E-2</v>
      </c>
      <c r="J41" s="53" t="s">
        <v>18</v>
      </c>
      <c r="K41" s="10">
        <f>Tables!U5</f>
        <v>6</v>
      </c>
      <c r="L41" s="56">
        <f>Tables!V5</f>
        <v>0.27272727272727271</v>
      </c>
      <c r="M41" s="10">
        <f>Tables!U15</f>
        <v>0</v>
      </c>
      <c r="N41" s="38">
        <f>Tables!V15</f>
        <v>0</v>
      </c>
      <c r="O41" s="1">
        <f>Tables!U25</f>
        <v>4</v>
      </c>
      <c r="P41" s="56">
        <f>Tables!V25</f>
        <v>0.18181818181818182</v>
      </c>
    </row>
    <row r="42" spans="2:17" x14ac:dyDescent="0.25">
      <c r="B42" s="58" t="s">
        <v>20</v>
      </c>
      <c r="C42" s="10">
        <f>Tables!X6</f>
        <v>5</v>
      </c>
      <c r="D42" s="56">
        <f>Tables!Y6</f>
        <v>0.20833333333333334</v>
      </c>
      <c r="E42" s="10">
        <f>Tables!X16</f>
        <v>3</v>
      </c>
      <c r="F42" s="38">
        <f>Tables!Y16</f>
        <v>0.125</v>
      </c>
      <c r="G42" s="1">
        <f>Tables!X26</f>
        <v>1</v>
      </c>
      <c r="H42" s="56">
        <f>Tables!Y26</f>
        <v>4.1666666666666664E-2</v>
      </c>
      <c r="J42" s="58" t="s">
        <v>20</v>
      </c>
      <c r="K42" s="10">
        <f>Tables!U6</f>
        <v>8</v>
      </c>
      <c r="L42" s="56">
        <f>Tables!V6</f>
        <v>0.36363636363636365</v>
      </c>
      <c r="M42" s="10">
        <f>Tables!U16</f>
        <v>1</v>
      </c>
      <c r="N42" s="38">
        <f>Tables!V16</f>
        <v>4.5454545454545456E-2</v>
      </c>
      <c r="O42" s="1">
        <f>Tables!U26</f>
        <v>3</v>
      </c>
      <c r="P42" s="56">
        <f>Tables!V26</f>
        <v>0.13636363636363635</v>
      </c>
    </row>
    <row r="43" spans="2:17" x14ac:dyDescent="0.25">
      <c r="B43" s="60" t="s">
        <v>21</v>
      </c>
      <c r="C43" s="10">
        <f>Tables!X7</f>
        <v>5</v>
      </c>
      <c r="D43" s="56">
        <f>Tables!Y7</f>
        <v>0.20833333333333334</v>
      </c>
      <c r="E43" s="10">
        <f>Tables!X17</f>
        <v>2</v>
      </c>
      <c r="F43" s="38">
        <f>Tables!Y17</f>
        <v>8.3333333333333329E-2</v>
      </c>
      <c r="G43" s="1">
        <f>Tables!X27</f>
        <v>2</v>
      </c>
      <c r="H43" s="56">
        <f>Tables!Y27</f>
        <v>8.3333333333333329E-2</v>
      </c>
      <c r="J43" s="60" t="s">
        <v>21</v>
      </c>
      <c r="K43" s="10">
        <f>Tables!U7</f>
        <v>7</v>
      </c>
      <c r="L43" s="56">
        <f>Tables!V7</f>
        <v>0.31818181818181818</v>
      </c>
      <c r="M43" s="10">
        <f>Tables!U17</f>
        <v>3</v>
      </c>
      <c r="N43" s="38">
        <f>Tables!V17</f>
        <v>0.13636363636363635</v>
      </c>
      <c r="O43" s="1">
        <f>Tables!U27</f>
        <v>1</v>
      </c>
      <c r="P43" s="56">
        <f>Tables!V27</f>
        <v>4.5454545454545456E-2</v>
      </c>
    </row>
    <row r="44" spans="2:17" x14ac:dyDescent="0.25">
      <c r="B44" s="62" t="s">
        <v>14</v>
      </c>
      <c r="C44" s="10">
        <f>Tables!X8</f>
        <v>4</v>
      </c>
      <c r="D44" s="56">
        <f>Tables!Y8</f>
        <v>0.16666666666666666</v>
      </c>
      <c r="E44" s="10">
        <f>Tables!X18</f>
        <v>1</v>
      </c>
      <c r="F44" s="38">
        <f>Tables!Y18</f>
        <v>4.1666666666666664E-2</v>
      </c>
      <c r="G44" s="1">
        <f>Tables!X28</f>
        <v>3</v>
      </c>
      <c r="H44" s="56">
        <f>Tables!Y28</f>
        <v>0.125</v>
      </c>
      <c r="J44" s="62" t="s">
        <v>14</v>
      </c>
      <c r="K44" s="10">
        <f>Tables!U8</f>
        <v>3</v>
      </c>
      <c r="L44" s="56">
        <f>Tables!V8</f>
        <v>0.13636363636363635</v>
      </c>
      <c r="M44" s="10">
        <f>Tables!U18</f>
        <v>2</v>
      </c>
      <c r="N44" s="38">
        <f>Tables!V18</f>
        <v>9.0909090909090912E-2</v>
      </c>
      <c r="O44" s="1">
        <f>Tables!U28</f>
        <v>2</v>
      </c>
      <c r="P44" s="56">
        <f>Tables!V28</f>
        <v>9.0909090909090912E-2</v>
      </c>
    </row>
    <row r="45" spans="2:17" x14ac:dyDescent="0.25">
      <c r="B45" s="64" t="s">
        <v>19</v>
      </c>
      <c r="C45" s="10">
        <f>Tables!X9</f>
        <v>4</v>
      </c>
      <c r="D45" s="56">
        <f>Tables!Y9</f>
        <v>0.16666666666666666</v>
      </c>
      <c r="E45" s="10">
        <f>Tables!X19</f>
        <v>1</v>
      </c>
      <c r="F45" s="38">
        <f>Tables!Y19</f>
        <v>4.1666666666666664E-2</v>
      </c>
      <c r="G45" s="1">
        <f>Tables!X29</f>
        <v>3</v>
      </c>
      <c r="H45" s="56">
        <f>Tables!Y29</f>
        <v>0.125</v>
      </c>
      <c r="J45" s="64" t="s">
        <v>19</v>
      </c>
      <c r="K45" s="10">
        <f>Tables!U9</f>
        <v>2</v>
      </c>
      <c r="L45" s="56">
        <f>Tables!V9</f>
        <v>9.0909090909090912E-2</v>
      </c>
      <c r="M45" s="10">
        <f>Tables!U19</f>
        <v>0</v>
      </c>
      <c r="N45" s="38">
        <f>Tables!V19</f>
        <v>0</v>
      </c>
      <c r="O45" s="1">
        <f>Tables!U29</f>
        <v>4</v>
      </c>
      <c r="P45" s="56">
        <f>Tables!V29</f>
        <v>0.18181818181818182</v>
      </c>
    </row>
    <row r="46" spans="2:17" x14ac:dyDescent="0.25">
      <c r="B46" s="67" t="s">
        <v>16</v>
      </c>
      <c r="C46" s="10">
        <f>Tables!X10</f>
        <v>3</v>
      </c>
      <c r="D46" s="56">
        <f>Tables!Y10</f>
        <v>0.125</v>
      </c>
      <c r="E46" s="10">
        <f>Tables!X20</f>
        <v>2</v>
      </c>
      <c r="F46" s="38">
        <f>Tables!Y20</f>
        <v>8.3333333333333329E-2</v>
      </c>
      <c r="G46" s="1">
        <f>Tables!X30</f>
        <v>2</v>
      </c>
      <c r="H46" s="56">
        <f>Tables!Y30</f>
        <v>8.3333333333333329E-2</v>
      </c>
      <c r="J46" s="69" t="s">
        <v>17</v>
      </c>
      <c r="K46" s="10">
        <f>Tables!U10</f>
        <v>3</v>
      </c>
      <c r="L46" s="56">
        <f>Tables!V10</f>
        <v>0.13636363636363635</v>
      </c>
      <c r="M46" s="10">
        <f>Tables!U20</f>
        <v>1</v>
      </c>
      <c r="N46" s="38">
        <f>Tables!V20</f>
        <v>4.5454545454545456E-2</v>
      </c>
      <c r="O46" s="1">
        <f>Tables!U30</f>
        <v>3</v>
      </c>
      <c r="P46" s="56">
        <f>Tables!V30</f>
        <v>0.13636363636363635</v>
      </c>
    </row>
    <row r="47" spans="2:17" x14ac:dyDescent="0.25">
      <c r="B47" s="71" t="s">
        <v>15</v>
      </c>
      <c r="C47" s="10">
        <f>Tables!X11</f>
        <v>6</v>
      </c>
      <c r="D47" s="56">
        <f>Tables!Y11</f>
        <v>0.25</v>
      </c>
      <c r="E47" s="10">
        <f>Tables!X21</f>
        <v>2</v>
      </c>
      <c r="F47" s="38">
        <f>Tables!Y21</f>
        <v>8.3333333333333329E-2</v>
      </c>
      <c r="G47" s="1">
        <f>Tables!X31</f>
        <v>2</v>
      </c>
      <c r="H47" s="56">
        <f>Tables!Y31</f>
        <v>8.3333333333333329E-2</v>
      </c>
      <c r="J47" s="71" t="s">
        <v>15</v>
      </c>
      <c r="K47" s="10">
        <f>Tables!U11</f>
        <v>5</v>
      </c>
      <c r="L47" s="56">
        <f>Tables!V11</f>
        <v>0.22727272727272727</v>
      </c>
      <c r="M47" s="10">
        <f>Tables!U21</f>
        <v>2</v>
      </c>
      <c r="N47" s="38">
        <f>Tables!V21</f>
        <v>9.0909090909090912E-2</v>
      </c>
      <c r="O47" s="1">
        <f>Tables!U31</f>
        <v>2</v>
      </c>
      <c r="P47" s="56">
        <f>Tables!V31</f>
        <v>9.0909090909090912E-2</v>
      </c>
    </row>
    <row r="48" spans="2:17" ht="15.75" thickBot="1" x14ac:dyDescent="0.3">
      <c r="B48" s="73" t="s">
        <v>12</v>
      </c>
      <c r="C48" s="11">
        <f>Tables!X12</f>
        <v>6</v>
      </c>
      <c r="D48" s="75">
        <f>Tables!Y12</f>
        <v>0.25</v>
      </c>
      <c r="E48" s="11">
        <f>Tables!X22</f>
        <v>1</v>
      </c>
      <c r="F48" s="40">
        <f>Tables!Y22</f>
        <v>4.1666666666666664E-2</v>
      </c>
      <c r="G48" s="17">
        <f>Tables!X32</f>
        <v>3</v>
      </c>
      <c r="H48" s="75">
        <f>Tables!Y32</f>
        <v>0.125</v>
      </c>
      <c r="J48" s="73" t="s">
        <v>12</v>
      </c>
      <c r="K48" s="11">
        <f>Tables!U12</f>
        <v>4</v>
      </c>
      <c r="L48" s="75">
        <f>Tables!V12</f>
        <v>0.18181818181818182</v>
      </c>
      <c r="M48" s="11">
        <f>Tables!U22</f>
        <v>2</v>
      </c>
      <c r="N48" s="40">
        <f>Tables!V22</f>
        <v>9.0909090909090912E-2</v>
      </c>
      <c r="O48" s="17">
        <f>Tables!U32</f>
        <v>2</v>
      </c>
      <c r="P48" s="75">
        <f>Tables!V32</f>
        <v>9.0909090909090912E-2</v>
      </c>
    </row>
    <row r="49" spans="2:17" s="82" customFormat="1" ht="15.75" thickBot="1" x14ac:dyDescent="0.3">
      <c r="Q49" s="83"/>
    </row>
    <row r="50" spans="2:17" ht="32.25" thickBot="1" x14ac:dyDescent="0.55000000000000004">
      <c r="B50" s="173" t="s">
        <v>12</v>
      </c>
      <c r="C50" s="174"/>
      <c r="D50" s="174"/>
      <c r="E50" s="174"/>
      <c r="F50" s="174"/>
      <c r="G50" s="174"/>
      <c r="H50" s="175"/>
      <c r="J50" s="179" t="s">
        <v>15</v>
      </c>
      <c r="K50" s="180"/>
      <c r="L50" s="180"/>
      <c r="M50" s="180"/>
      <c r="N50" s="180"/>
      <c r="O50" s="180"/>
      <c r="P50" s="181"/>
    </row>
    <row r="51" spans="2:17" ht="15.75" thickBot="1" x14ac:dyDescent="0.3">
      <c r="B51" s="84"/>
      <c r="C51" s="152" t="s">
        <v>60</v>
      </c>
      <c r="D51" s="153"/>
      <c r="E51" s="154" t="s">
        <v>61</v>
      </c>
      <c r="F51" s="155"/>
      <c r="G51" s="156" t="s">
        <v>62</v>
      </c>
      <c r="H51" s="157"/>
      <c r="J51" s="84"/>
      <c r="K51" s="152" t="s">
        <v>60</v>
      </c>
      <c r="L51" s="153"/>
      <c r="M51" s="154" t="s">
        <v>61</v>
      </c>
      <c r="N51" s="155"/>
      <c r="O51" s="156" t="s">
        <v>62</v>
      </c>
      <c r="P51" s="157"/>
    </row>
    <row r="52" spans="2:17" x14ac:dyDescent="0.25">
      <c r="B52" s="55" t="s">
        <v>13</v>
      </c>
      <c r="C52" s="10">
        <f>Tables!AD4</f>
        <v>3</v>
      </c>
      <c r="D52" s="56">
        <f>Tables!AE4</f>
        <v>0.14285714285714285</v>
      </c>
      <c r="E52" s="10">
        <f>Tables!AD14</f>
        <v>1</v>
      </c>
      <c r="F52" s="38">
        <f>Tables!AE14</f>
        <v>4.7619047619047616E-2</v>
      </c>
      <c r="G52" s="1">
        <f>Tables!AD24</f>
        <v>6</v>
      </c>
      <c r="H52" s="56">
        <f>Tables!AE24</f>
        <v>0.2857142857142857</v>
      </c>
      <c r="J52" s="85" t="s">
        <v>13</v>
      </c>
      <c r="K52" s="10">
        <f>Tables!AA4</f>
        <v>6</v>
      </c>
      <c r="L52" s="56">
        <f>Tables!AB4</f>
        <v>0.2857142857142857</v>
      </c>
      <c r="M52" s="10">
        <f>Tables!AA14</f>
        <v>0</v>
      </c>
      <c r="N52" s="38">
        <f>Tables!AB14</f>
        <v>0</v>
      </c>
      <c r="O52" s="1">
        <f>Tables!AA24</f>
        <v>2</v>
      </c>
      <c r="P52" s="56">
        <f>Tables!AB24</f>
        <v>9.5238095238095233E-2</v>
      </c>
    </row>
    <row r="53" spans="2:17" x14ac:dyDescent="0.25">
      <c r="B53" s="53" t="s">
        <v>18</v>
      </c>
      <c r="C53" s="10">
        <f>Tables!AD5</f>
        <v>5</v>
      </c>
      <c r="D53" s="56">
        <f>Tables!AE5</f>
        <v>0.23809523809523808</v>
      </c>
      <c r="E53" s="10">
        <f>Tables!AD15</f>
        <v>1</v>
      </c>
      <c r="F53" s="38">
        <f>Tables!AE15</f>
        <v>4.7619047619047616E-2</v>
      </c>
      <c r="G53" s="1">
        <f>Tables!AD25</f>
        <v>6</v>
      </c>
      <c r="H53" s="56">
        <f>Tables!AE25</f>
        <v>0.2857142857142857</v>
      </c>
      <c r="J53" s="86" t="s">
        <v>18</v>
      </c>
      <c r="K53" s="10">
        <f>Tables!AA5</f>
        <v>8</v>
      </c>
      <c r="L53" s="56">
        <f>Tables!AB5</f>
        <v>0.38095238095238093</v>
      </c>
      <c r="M53" s="10">
        <f>Tables!AA15</f>
        <v>2</v>
      </c>
      <c r="N53" s="38">
        <f>Tables!AB15</f>
        <v>9.5238095238095233E-2</v>
      </c>
      <c r="O53" s="1">
        <f>Tables!AA25</f>
        <v>0</v>
      </c>
      <c r="P53" s="56">
        <f>Tables!AB25</f>
        <v>0</v>
      </c>
    </row>
    <row r="54" spans="2:17" x14ac:dyDescent="0.25">
      <c r="B54" s="58" t="s">
        <v>20</v>
      </c>
      <c r="C54" s="10">
        <f>Tables!AD6</f>
        <v>7</v>
      </c>
      <c r="D54" s="56">
        <f>Tables!AE6</f>
        <v>0.33333333333333331</v>
      </c>
      <c r="E54" s="10">
        <f>Tables!AD16</f>
        <v>2</v>
      </c>
      <c r="F54" s="38">
        <f>Tables!AE16</f>
        <v>9.5238095238095233E-2</v>
      </c>
      <c r="G54" s="1">
        <f>Tables!AD26</f>
        <v>5</v>
      </c>
      <c r="H54" s="56">
        <f>Tables!AE26</f>
        <v>0.23809523809523808</v>
      </c>
      <c r="J54" s="87" t="s">
        <v>20</v>
      </c>
      <c r="K54" s="10">
        <f>Tables!AA6</f>
        <v>4</v>
      </c>
      <c r="L54" s="56">
        <f>Tables!AB6</f>
        <v>0.19047619047619047</v>
      </c>
      <c r="M54" s="10">
        <f>Tables!AA16</f>
        <v>1</v>
      </c>
      <c r="N54" s="38">
        <f>Tables!AB16</f>
        <v>4.7619047619047616E-2</v>
      </c>
      <c r="O54" s="1">
        <f>Tables!AA26</f>
        <v>1</v>
      </c>
      <c r="P54" s="56">
        <f>Tables!AB26</f>
        <v>4.7619047619047616E-2</v>
      </c>
    </row>
    <row r="55" spans="2:17" x14ac:dyDescent="0.25">
      <c r="B55" s="60" t="s">
        <v>21</v>
      </c>
      <c r="C55" s="10">
        <f>Tables!AD7</f>
        <v>6</v>
      </c>
      <c r="D55" s="56">
        <f>Tables!AE7</f>
        <v>0.2857142857142857</v>
      </c>
      <c r="E55" s="10">
        <f>Tables!AD17</f>
        <v>2</v>
      </c>
      <c r="F55" s="38">
        <f>Tables!AE17</f>
        <v>9.5238095238095233E-2</v>
      </c>
      <c r="G55" s="1">
        <f>Tables!AD27</f>
        <v>5</v>
      </c>
      <c r="H55" s="56">
        <f>Tables!AE27</f>
        <v>0.23809523809523808</v>
      </c>
      <c r="J55" s="88" t="s">
        <v>21</v>
      </c>
      <c r="K55" s="10">
        <f>Tables!AA7</f>
        <v>3</v>
      </c>
      <c r="L55" s="56">
        <f>Tables!AB7</f>
        <v>0.14285714285714285</v>
      </c>
      <c r="M55" s="10">
        <f>Tables!AA17</f>
        <v>0</v>
      </c>
      <c r="N55" s="38">
        <f>Tables!AB17</f>
        <v>0</v>
      </c>
      <c r="O55" s="1">
        <f>Tables!AA27</f>
        <v>2</v>
      </c>
      <c r="P55" s="56">
        <f>Tables!AB27</f>
        <v>9.5238095238095233E-2</v>
      </c>
    </row>
    <row r="56" spans="2:17" x14ac:dyDescent="0.25">
      <c r="B56" s="62" t="s">
        <v>14</v>
      </c>
      <c r="C56" s="10">
        <f>Tables!AD8</f>
        <v>3</v>
      </c>
      <c r="D56" s="56">
        <f>Tables!AE8</f>
        <v>0.14285714285714285</v>
      </c>
      <c r="E56" s="10">
        <f>Tables!AD18</f>
        <v>3</v>
      </c>
      <c r="F56" s="38">
        <f>Tables!AE18</f>
        <v>0.14285714285714285</v>
      </c>
      <c r="G56" s="1">
        <f>Tables!AD28</f>
        <v>4</v>
      </c>
      <c r="H56" s="56">
        <f>Tables!AE28</f>
        <v>0.19047619047619047</v>
      </c>
      <c r="J56" s="94" t="s">
        <v>14</v>
      </c>
      <c r="K56" s="10">
        <f>Tables!AA8</f>
        <v>3</v>
      </c>
      <c r="L56" s="56">
        <f>Tables!AB8</f>
        <v>0.14285714285714285</v>
      </c>
      <c r="M56" s="10">
        <f>Tables!AA18</f>
        <v>1</v>
      </c>
      <c r="N56" s="38">
        <f>Tables!AB18</f>
        <v>4.7619047619047616E-2</v>
      </c>
      <c r="O56" s="1">
        <f>Tables!AA28</f>
        <v>1</v>
      </c>
      <c r="P56" s="56">
        <f>Tables!AB28</f>
        <v>4.7619047619047616E-2</v>
      </c>
    </row>
    <row r="57" spans="2:17" x14ac:dyDescent="0.25">
      <c r="B57" s="64" t="s">
        <v>19</v>
      </c>
      <c r="C57" s="10">
        <f>Tables!AD9</f>
        <v>2</v>
      </c>
      <c r="D57" s="56">
        <f>Tables!AE9</f>
        <v>9.5238095238095233E-2</v>
      </c>
      <c r="E57" s="10">
        <f>Tables!AD19</f>
        <v>2</v>
      </c>
      <c r="F57" s="38">
        <f>Tables!AE19</f>
        <v>9.5238095238095233E-2</v>
      </c>
      <c r="G57" s="1">
        <f>Tables!AD29</f>
        <v>5</v>
      </c>
      <c r="H57" s="56">
        <f>Tables!AE29</f>
        <v>0.23809523809523808</v>
      </c>
      <c r="J57" s="89" t="s">
        <v>19</v>
      </c>
      <c r="K57" s="10">
        <f>Tables!AA9</f>
        <v>3</v>
      </c>
      <c r="L57" s="56">
        <f>Tables!AB9</f>
        <v>0.14285714285714285</v>
      </c>
      <c r="M57" s="10">
        <f>Tables!AA19</f>
        <v>1</v>
      </c>
      <c r="N57" s="38">
        <f>Tables!AB19</f>
        <v>4.7619047619047616E-2</v>
      </c>
      <c r="O57" s="1">
        <f>Tables!AA29</f>
        <v>1</v>
      </c>
      <c r="P57" s="56">
        <f>Tables!AB29</f>
        <v>4.7619047619047616E-2</v>
      </c>
    </row>
    <row r="58" spans="2:17" x14ac:dyDescent="0.25">
      <c r="B58" s="67" t="s">
        <v>16</v>
      </c>
      <c r="C58" s="10">
        <f>Tables!AD10</f>
        <v>4</v>
      </c>
      <c r="D58" s="56">
        <f>Tables!AE10</f>
        <v>0.19047619047619047</v>
      </c>
      <c r="E58" s="10">
        <f>Tables!AD20</f>
        <v>3</v>
      </c>
      <c r="F58" s="38">
        <f>Tables!AE20</f>
        <v>0.14285714285714285</v>
      </c>
      <c r="G58" s="1">
        <f>Tables!AD30</f>
        <v>4</v>
      </c>
      <c r="H58" s="56">
        <f>Tables!AE30</f>
        <v>0.19047619047619047</v>
      </c>
      <c r="J58" s="90" t="s">
        <v>16</v>
      </c>
      <c r="K58" s="10">
        <f>Tables!AA10</f>
        <v>5</v>
      </c>
      <c r="L58" s="56">
        <f>Tables!AB10</f>
        <v>0.23809523809523808</v>
      </c>
      <c r="M58" s="10">
        <f>Tables!AA20</f>
        <v>1</v>
      </c>
      <c r="N58" s="38">
        <f>Tables!AB20</f>
        <v>4.7619047619047616E-2</v>
      </c>
      <c r="O58" s="1">
        <f>Tables!AA30</f>
        <v>1</v>
      </c>
      <c r="P58" s="56">
        <f>Tables!AB30</f>
        <v>4.7619047619047616E-2</v>
      </c>
    </row>
    <row r="59" spans="2:17" x14ac:dyDescent="0.25">
      <c r="B59" s="69" t="s">
        <v>17</v>
      </c>
      <c r="C59" s="10">
        <f>Tables!AD11</f>
        <v>6</v>
      </c>
      <c r="D59" s="56">
        <f>Tables!AE11</f>
        <v>0.2857142857142857</v>
      </c>
      <c r="E59" s="10">
        <f>Tables!AD21</f>
        <v>4</v>
      </c>
      <c r="F59" s="38">
        <f>Tables!AE21</f>
        <v>0.19047619047619047</v>
      </c>
      <c r="G59" s="1">
        <f>Tables!AD31</f>
        <v>3</v>
      </c>
      <c r="H59" s="56">
        <f>Tables!AE31</f>
        <v>0.14285714285714285</v>
      </c>
      <c r="J59" s="91" t="s">
        <v>17</v>
      </c>
      <c r="K59" s="10">
        <f>Tables!AA11</f>
        <v>6</v>
      </c>
      <c r="L59" s="56">
        <f>Tables!AB11</f>
        <v>0.2857142857142857</v>
      </c>
      <c r="M59" s="10">
        <f>Tables!AA21</f>
        <v>0</v>
      </c>
      <c r="N59" s="38">
        <f>Tables!AB21</f>
        <v>0</v>
      </c>
      <c r="O59" s="1">
        <f>Tables!AA31</f>
        <v>2</v>
      </c>
      <c r="P59" s="56">
        <f>Tables!AB31</f>
        <v>9.5238095238095233E-2</v>
      </c>
    </row>
    <row r="60" spans="2:17" ht="15.75" thickBot="1" x14ac:dyDescent="0.3">
      <c r="B60" s="77" t="s">
        <v>15</v>
      </c>
      <c r="C60" s="11">
        <f>Tables!AD12</f>
        <v>4</v>
      </c>
      <c r="D60" s="75">
        <f>Tables!AE12</f>
        <v>0.19047619047619047</v>
      </c>
      <c r="E60" s="11">
        <f>Tables!AD22</f>
        <v>2</v>
      </c>
      <c r="F60" s="40">
        <f>Tables!AE22</f>
        <v>9.5238095238095233E-2</v>
      </c>
      <c r="G60" s="17">
        <f>Tables!AD32</f>
        <v>5</v>
      </c>
      <c r="H60" s="75">
        <f>Tables!AE32</f>
        <v>0.23809523809523808</v>
      </c>
      <c r="J60" s="93" t="s">
        <v>12</v>
      </c>
      <c r="K60" s="11">
        <f>Tables!AA12</f>
        <v>6</v>
      </c>
      <c r="L60" s="75">
        <f>Tables!AB12</f>
        <v>0.2857142857142857</v>
      </c>
      <c r="M60" s="11">
        <f>Tables!AA22</f>
        <v>0</v>
      </c>
      <c r="N60" s="40">
        <f>Tables!AB22</f>
        <v>0</v>
      </c>
      <c r="O60" s="17">
        <f>Tables!AA32</f>
        <v>2</v>
      </c>
      <c r="P60" s="75">
        <f>Tables!AB32</f>
        <v>9.5238095238095233E-2</v>
      </c>
    </row>
    <row r="61" spans="2:17" s="82" customFormat="1" x14ac:dyDescent="0.25">
      <c r="Q61" s="83"/>
    </row>
    <row r="62" spans="2:17" x14ac:dyDescent="0.25">
      <c r="B62" s="82"/>
      <c r="C62" s="82"/>
      <c r="D62" s="82"/>
      <c r="E62" s="82"/>
      <c r="F62" s="82"/>
      <c r="G62" s="82"/>
      <c r="H62" s="82"/>
      <c r="J62" s="82"/>
      <c r="K62" s="82"/>
      <c r="L62" s="82"/>
      <c r="M62" s="82"/>
      <c r="N62" s="82"/>
      <c r="O62" s="82"/>
      <c r="P62" s="82"/>
    </row>
    <row r="63" spans="2:17" x14ac:dyDescent="0.25">
      <c r="B63" s="82"/>
      <c r="C63" s="82"/>
      <c r="D63" s="82"/>
      <c r="E63" s="82"/>
      <c r="F63" s="82"/>
      <c r="G63" s="82"/>
      <c r="H63" s="82"/>
      <c r="J63" s="82"/>
      <c r="K63" s="82"/>
      <c r="L63" s="82"/>
      <c r="M63" s="82"/>
      <c r="N63" s="82"/>
      <c r="O63" s="82"/>
      <c r="P63" s="82"/>
    </row>
    <row r="64" spans="2:17" x14ac:dyDescent="0.25">
      <c r="B64" s="82"/>
      <c r="C64" s="82"/>
      <c r="D64" s="82"/>
      <c r="E64" s="82"/>
      <c r="F64" s="82"/>
      <c r="G64" s="82"/>
      <c r="H64" s="82"/>
      <c r="J64" s="82"/>
      <c r="K64" s="82"/>
      <c r="L64" s="82"/>
      <c r="M64" s="82"/>
      <c r="N64" s="82"/>
      <c r="O64" s="82"/>
      <c r="P64" s="82"/>
    </row>
    <row r="65" spans="2:17" x14ac:dyDescent="0.25">
      <c r="J65" s="82"/>
      <c r="K65" s="82"/>
      <c r="L65" s="82"/>
      <c r="M65" s="82"/>
      <c r="N65" s="82"/>
      <c r="O65" s="82"/>
      <c r="P65" s="82"/>
    </row>
    <row r="66" spans="2:17" x14ac:dyDescent="0.25">
      <c r="J66" s="82"/>
      <c r="K66" s="82"/>
      <c r="L66" s="82"/>
      <c r="M66" s="82"/>
      <c r="N66" s="82"/>
      <c r="O66" s="82"/>
      <c r="P66" s="82"/>
    </row>
    <row r="67" spans="2:17" x14ac:dyDescent="0.25">
      <c r="J67" s="82"/>
      <c r="K67" s="82"/>
      <c r="L67" s="82"/>
      <c r="M67" s="82"/>
      <c r="N67" s="82"/>
      <c r="O67" s="82"/>
      <c r="P67" s="82"/>
    </row>
    <row r="68" spans="2:17" x14ac:dyDescent="0.25">
      <c r="J68" s="82"/>
      <c r="K68" s="82"/>
      <c r="L68" s="82"/>
      <c r="M68" s="82"/>
      <c r="N68" s="82"/>
      <c r="O68" s="82"/>
      <c r="P68" s="82"/>
    </row>
    <row r="69" spans="2:17" x14ac:dyDescent="0.25">
      <c r="J69" s="82"/>
      <c r="K69" s="82"/>
      <c r="L69" s="82"/>
      <c r="M69" s="82"/>
      <c r="N69" s="82"/>
      <c r="O69" s="82"/>
      <c r="P69" s="82"/>
    </row>
    <row r="70" spans="2:17" x14ac:dyDescent="0.25">
      <c r="J70" s="82"/>
      <c r="K70" s="82"/>
      <c r="L70" s="82"/>
      <c r="M70" s="82"/>
      <c r="N70" s="82"/>
      <c r="O70" s="82"/>
      <c r="P70" s="82"/>
    </row>
    <row r="71" spans="2:17" x14ac:dyDescent="0.25">
      <c r="J71" s="82"/>
      <c r="K71" s="82"/>
      <c r="L71" s="82"/>
      <c r="M71" s="82"/>
      <c r="N71" s="82"/>
      <c r="O71" s="82"/>
      <c r="P71" s="82"/>
    </row>
    <row r="72" spans="2:17" x14ac:dyDescent="0.25">
      <c r="J72" s="82"/>
      <c r="K72" s="82"/>
      <c r="L72" s="82"/>
      <c r="M72" s="82"/>
      <c r="N72" s="82"/>
      <c r="O72" s="82"/>
      <c r="P72" s="82"/>
    </row>
    <row r="73" spans="2:17" x14ac:dyDescent="0.25">
      <c r="J73" s="82"/>
      <c r="K73" s="82"/>
      <c r="L73" s="82"/>
      <c r="M73" s="82"/>
      <c r="N73" s="82"/>
      <c r="O73" s="82"/>
      <c r="P73" s="82"/>
    </row>
    <row r="74" spans="2:17" s="82" customFormat="1" x14ac:dyDescent="0.25">
      <c r="B74"/>
      <c r="C74"/>
      <c r="D74"/>
      <c r="E74"/>
      <c r="F74"/>
      <c r="G74"/>
      <c r="H74"/>
      <c r="Q74" s="83"/>
    </row>
    <row r="75" spans="2:17" s="82" customFormat="1" x14ac:dyDescent="0.25">
      <c r="B75"/>
      <c r="C75"/>
      <c r="D75"/>
      <c r="E75"/>
      <c r="F75"/>
      <c r="G75"/>
      <c r="H75"/>
      <c r="Q75" s="83"/>
    </row>
    <row r="76" spans="2:17" s="82" customFormat="1" x14ac:dyDescent="0.25">
      <c r="B76"/>
      <c r="C76"/>
      <c r="D76"/>
      <c r="E76"/>
      <c r="F76"/>
      <c r="G76"/>
      <c r="H76"/>
      <c r="Q76" s="83"/>
    </row>
    <row r="77" spans="2:17" s="82" customFormat="1" x14ac:dyDescent="0.25">
      <c r="B77"/>
      <c r="C77"/>
      <c r="D77"/>
      <c r="E77"/>
      <c r="F77"/>
      <c r="G77"/>
      <c r="H77"/>
      <c r="Q77" s="83"/>
    </row>
  </sheetData>
  <mergeCells count="40">
    <mergeCell ref="B38:H38"/>
    <mergeCell ref="O51:P51"/>
    <mergeCell ref="B50:H50"/>
    <mergeCell ref="C51:D51"/>
    <mergeCell ref="E51:F51"/>
    <mergeCell ref="G51:H51"/>
    <mergeCell ref="C39:D39"/>
    <mergeCell ref="E39:F39"/>
    <mergeCell ref="G39:H39"/>
    <mergeCell ref="K51:L51"/>
    <mergeCell ref="M51:N51"/>
    <mergeCell ref="J38:P38"/>
    <mergeCell ref="K39:L39"/>
    <mergeCell ref="M39:N39"/>
    <mergeCell ref="O39:P39"/>
    <mergeCell ref="J50:P50"/>
    <mergeCell ref="B26:H26"/>
    <mergeCell ref="J26:P26"/>
    <mergeCell ref="C27:D27"/>
    <mergeCell ref="E27:F27"/>
    <mergeCell ref="G27:H27"/>
    <mergeCell ref="K27:L27"/>
    <mergeCell ref="M27:N27"/>
    <mergeCell ref="O27:P27"/>
    <mergeCell ref="B14:H14"/>
    <mergeCell ref="J14:P14"/>
    <mergeCell ref="C15:D15"/>
    <mergeCell ref="E15:F15"/>
    <mergeCell ref="G15:H15"/>
    <mergeCell ref="K15:L15"/>
    <mergeCell ref="M15:N15"/>
    <mergeCell ref="O15:P15"/>
    <mergeCell ref="B2:H2"/>
    <mergeCell ref="J2:P2"/>
    <mergeCell ref="C3:D3"/>
    <mergeCell ref="E3:F3"/>
    <mergeCell ref="G3:H3"/>
    <mergeCell ref="K3:L3"/>
    <mergeCell ref="M3:N3"/>
    <mergeCell ref="O3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11</vt:i4>
      </vt:variant>
    </vt:vector>
  </HeadingPairs>
  <TitlesOfParts>
    <vt:vector size="19" baseType="lpstr">
      <vt:lpstr>Game Data</vt:lpstr>
      <vt:lpstr>Round by Round</vt:lpstr>
      <vt:lpstr>Totals</vt:lpstr>
      <vt:lpstr>Final Scores</vt:lpstr>
      <vt:lpstr>To Graph</vt:lpstr>
      <vt:lpstr>Scores</vt:lpstr>
      <vt:lpstr>Tables</vt:lpstr>
      <vt:lpstr>Faction Scorecard</vt:lpstr>
      <vt:lpstr>DBF</vt:lpstr>
      <vt:lpstr>D</vt:lpstr>
      <vt:lpstr>CF</vt:lpstr>
      <vt:lpstr>UF</vt:lpstr>
      <vt:lpstr>Win</vt:lpstr>
      <vt:lpstr>WR</vt:lpstr>
      <vt:lpstr>Seat</vt:lpstr>
      <vt:lpstr>Map</vt:lpstr>
      <vt:lpstr>SVC</vt:lpstr>
      <vt:lpstr>MVC</vt:lpstr>
      <vt:lpstr>MVU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Gould, Lily</dc:creator>
  <cp:lastModifiedBy>Lily Gould</cp:lastModifiedBy>
  <cp:lastPrinted>2022-05-02T14:49:43Z</cp:lastPrinted>
  <dcterms:created xsi:type="dcterms:W3CDTF">2021-11-02T13:23:47Z</dcterms:created>
  <dcterms:modified xsi:type="dcterms:W3CDTF">2024-07-04T17:57:40Z</dcterms:modified>
</cp:coreProperties>
</file>